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00" activeTab="0"/>
  </bookViews>
  <sheets>
    <sheet name="Calcolo" sheetId="1" r:id="rId1"/>
    <sheet name="Stratigrafie" sheetId="2" r:id="rId2"/>
    <sheet name="Fattore Ripresa" sheetId="3" r:id="rId3"/>
  </sheets>
  <definedNames>
    <definedName name="_xlnm.Print_Area" localSheetId="0">'Calcolo'!$A$1:$P$54</definedName>
    <definedName name="Finestre">'Stratigrafie'!$A$35:$E$42</definedName>
    <definedName name="Murature">'Stratigrafie'!$A$3:$E$38</definedName>
    <definedName name="Pavimenti">'Stratigrafie'!$A$46:$E$54</definedName>
    <definedName name="Soffitti">'Stratigrafie'!$A$58:$E$66</definedName>
    <definedName name="Temp_Murature">'Stratigrafie'!$H$20:$I$30</definedName>
    <definedName name="Temperature">'Stratigrafie'!$H$2:$I$38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37" authorId="0">
      <text>
        <r>
          <rPr>
            <sz val="10"/>
            <rFont val="Arial"/>
            <family val="2"/>
          </rPr>
          <t>Da 5% a 10%</t>
        </r>
      </text>
    </comment>
  </commentList>
</comments>
</file>

<file path=xl/sharedStrings.xml><?xml version="1.0" encoding="utf-8"?>
<sst xmlns="http://schemas.openxmlformats.org/spreadsheetml/2006/main" count="288" uniqueCount="169">
  <si>
    <t>CALCOLO POTENZA RICHIESTA LOCALE</t>
  </si>
  <si>
    <t>Temperatura esterna di progetto:</t>
  </si>
  <si>
    <t>[°C]</t>
  </si>
  <si>
    <t>Geometria locale</t>
  </si>
  <si>
    <t>Larghezza:</t>
  </si>
  <si>
    <t>[m]</t>
  </si>
  <si>
    <t>Profondità:</t>
  </si>
  <si>
    <t>Altezza:</t>
  </si>
  <si>
    <t>Superficie:</t>
  </si>
  <si>
    <r>
      <rPr>
        <sz val="10"/>
        <rFont val="Century Gothic"/>
        <family val="2"/>
      </rPr>
      <t>[m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]</t>
    </r>
  </si>
  <si>
    <t>Volume:</t>
  </si>
  <si>
    <r>
      <rPr>
        <sz val="10"/>
        <rFont val="Century Gothic"/>
        <family val="2"/>
      </rPr>
      <t>[m</t>
    </r>
    <r>
      <rPr>
        <vertAlign val="superscript"/>
        <sz val="10"/>
        <rFont val="Century Gothic"/>
        <family val="2"/>
      </rPr>
      <t>3</t>
    </r>
    <r>
      <rPr>
        <sz val="10"/>
        <rFont val="Century Gothic"/>
        <family val="2"/>
      </rPr>
      <t>]</t>
    </r>
  </si>
  <si>
    <t>S/V=</t>
  </si>
  <si>
    <t>Stratigrafie:</t>
  </si>
  <si>
    <t>U</t>
  </si>
  <si>
    <t>Pavimento:</t>
  </si>
  <si>
    <t>05 Pavimento cls  isolato</t>
  </si>
  <si>
    <r>
      <rPr>
        <sz val="10"/>
        <rFont val="Century Gothic"/>
        <family val="2"/>
      </rPr>
      <t>[W/m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K]</t>
    </r>
  </si>
  <si>
    <t>Soffitto:</t>
  </si>
  <si>
    <t>07 Solaio interpiano</t>
  </si>
  <si>
    <t>Muratura:</t>
  </si>
  <si>
    <t>25 Poroton c.30 + cappotto cm.16</t>
  </si>
  <si>
    <t>max x=</t>
  </si>
  <si>
    <t>Finestre:</t>
  </si>
  <si>
    <t>03 Finestra detr. Fisc. Dopo 2017</t>
  </si>
  <si>
    <t>max y=</t>
  </si>
  <si>
    <t>Spessore muro y=</t>
  </si>
  <si>
    <t>Calcolo Dispersioni</t>
  </si>
  <si>
    <t>Spessore muro x=</t>
  </si>
  <si>
    <t>n.</t>
  </si>
  <si>
    <t>Tipo</t>
  </si>
  <si>
    <r>
      <rPr>
        <sz val="10"/>
        <rFont val="Century Gothic"/>
        <family val="2"/>
      </rPr>
      <t>sup [m</t>
    </r>
    <r>
      <rPr>
        <vertAlign val="subscript"/>
        <sz val="10"/>
        <rFont val="Century Gothic"/>
        <family val="2"/>
      </rPr>
      <t>2</t>
    </r>
    <r>
      <rPr>
        <sz val="10"/>
        <rFont val="Century Gothic"/>
        <family val="2"/>
      </rPr>
      <t>]</t>
    </r>
  </si>
  <si>
    <t>Verso</t>
  </si>
  <si>
    <t>T [°C]</t>
  </si>
  <si>
    <t>ΔT [°C]</t>
  </si>
  <si>
    <t>Q [W]</t>
  </si>
  <si>
    <t>Pavimento</t>
  </si>
  <si>
    <r>
      <rPr>
        <sz val="10"/>
        <rFont val="Century Gothic"/>
        <family val="2"/>
      </rPr>
      <t>S</t>
    </r>
    <r>
      <rPr>
        <vertAlign val="subscript"/>
        <sz val="10"/>
        <rFont val="Century Gothic"/>
        <family val="2"/>
      </rPr>
      <t>d</t>
    </r>
    <r>
      <rPr>
        <sz val="10"/>
        <rFont val="Century Gothic"/>
        <family val="2"/>
      </rPr>
      <t>=</t>
    </r>
  </si>
  <si>
    <t>x1</t>
  </si>
  <si>
    <t>x2</t>
  </si>
  <si>
    <t>x3</t>
  </si>
  <si>
    <t>x4</t>
  </si>
  <si>
    <t>x5</t>
  </si>
  <si>
    <t>y1</t>
  </si>
  <si>
    <t>y2</t>
  </si>
  <si>
    <t>y3</t>
  </si>
  <si>
    <t>y4</t>
  </si>
  <si>
    <t>y5</t>
  </si>
  <si>
    <t>Soffitto</t>
  </si>
  <si>
    <t>Muro Nord</t>
  </si>
  <si>
    <t>Muro Est</t>
  </si>
  <si>
    <t>Muro Sud</t>
  </si>
  <si>
    <t>Pareti</t>
  </si>
  <si>
    <t>L [m]</t>
  </si>
  <si>
    <t>Finestre [m2]</t>
  </si>
  <si>
    <t>Q serr [W]</t>
  </si>
  <si>
    <t>Q muri [W]</t>
  </si>
  <si>
    <t>Qt [W]</t>
  </si>
  <si>
    <t>Muro Ovest</t>
  </si>
  <si>
    <t>Parete Nord</t>
  </si>
  <si>
    <t>Finestra Nord</t>
  </si>
  <si>
    <t>Parete Est</t>
  </si>
  <si>
    <t>Finestra Est</t>
  </si>
  <si>
    <t>Parete Sud</t>
  </si>
  <si>
    <t>FinestraSud</t>
  </si>
  <si>
    <t>Parete Ovest</t>
  </si>
  <si>
    <t>Finestra Ovest</t>
  </si>
  <si>
    <r>
      <rPr>
        <sz val="10"/>
        <rFont val="Century Gothic"/>
        <family val="2"/>
      </rPr>
      <t>S</t>
    </r>
    <r>
      <rPr>
        <vertAlign val="subscript"/>
        <sz val="10"/>
        <rFont val="Century Gothic"/>
        <family val="2"/>
      </rPr>
      <t>d tot</t>
    </r>
    <r>
      <rPr>
        <sz val="10"/>
        <rFont val="Century Gothic"/>
        <family val="2"/>
      </rPr>
      <t>=</t>
    </r>
  </si>
  <si>
    <t>Ventilazione</t>
  </si>
  <si>
    <t>[W]</t>
  </si>
  <si>
    <t>Numero volumi ora di ricambio:</t>
  </si>
  <si>
    <t xml:space="preserve"> Vol/h</t>
  </si>
  <si>
    <t>Q vent [W]=</t>
  </si>
  <si>
    <t>Potenza totale dispersa</t>
  </si>
  <si>
    <t>Q tot =</t>
  </si>
  <si>
    <t>Fattore di ripresa per Intermittenza:</t>
  </si>
  <si>
    <r>
      <rPr>
        <sz val="10"/>
        <rFont val="Century Gothic"/>
        <family val="2"/>
      </rPr>
      <t>W/m</t>
    </r>
    <r>
      <rPr>
        <vertAlign val="superscript"/>
        <sz val="10"/>
        <rFont val="Century Gothic"/>
        <family val="2"/>
      </rPr>
      <t>2</t>
    </r>
  </si>
  <si>
    <t>Aumento per ponti termici:</t>
  </si>
  <si>
    <t>Potenza unitaria:</t>
  </si>
  <si>
    <r>
      <rPr>
        <sz val="10"/>
        <rFont val="Century Gothic"/>
        <family val="2"/>
      </rPr>
      <t>Q/V [W/m</t>
    </r>
    <r>
      <rPr>
        <vertAlign val="superscript"/>
        <sz val="10"/>
        <rFont val="Century Gothic"/>
        <family val="2"/>
      </rPr>
      <t>3</t>
    </r>
    <r>
      <rPr>
        <sz val="10"/>
        <rFont val="Century Gothic"/>
        <family val="2"/>
      </rPr>
      <t>]=</t>
    </r>
  </si>
  <si>
    <t>Tipologia MURATURE</t>
  </si>
  <si>
    <t>Temperature di riferimento</t>
  </si>
  <si>
    <t xml:space="preserve">T </t>
  </si>
  <si>
    <t>Descrizione</t>
  </si>
  <si>
    <t>01 Vicini non riscaldati</t>
  </si>
  <si>
    <t>01 Muro in pietra cm.30</t>
  </si>
  <si>
    <t>02 Vicini riscaldati</t>
  </si>
  <si>
    <t>02 Muro in pietra cm.50</t>
  </si>
  <si>
    <t>03 Cantina serramenti aperti</t>
  </si>
  <si>
    <t>03 Muro in pietra cm.70</t>
  </si>
  <si>
    <t>04 Cantine serramenti chiusi</t>
  </si>
  <si>
    <t>04 Muro in pietra cm.90</t>
  </si>
  <si>
    <t>05 Sottotetto serramenti aperti</t>
  </si>
  <si>
    <t>05 Muro in pietra cm.110</t>
  </si>
  <si>
    <t>06 Sottotetto serramenti chiusi</t>
  </si>
  <si>
    <t>06 Mattoni pieni cm.25</t>
  </si>
  <si>
    <t>07 Esterno</t>
  </si>
  <si>
    <t>07 Mattoni pieni cm.37</t>
  </si>
  <si>
    <t>08 Mattoni pieni cm.50</t>
  </si>
  <si>
    <t>09 DoppioUNI cm.25</t>
  </si>
  <si>
    <t>10 DoppioUNI cm.35</t>
  </si>
  <si>
    <t>11 DoppioUNI cm.50</t>
  </si>
  <si>
    <t>12 Cassa Vuota</t>
  </si>
  <si>
    <t>13 Cassa Vuota con isolante cm.3</t>
  </si>
  <si>
    <t>14 Cassa Vuota con isolante cm. 5</t>
  </si>
  <si>
    <t>15 Cassa Vuota con isolante cm.7</t>
  </si>
  <si>
    <t>16 Poroton cm.25</t>
  </si>
  <si>
    <t>17 Poroton cm.35</t>
  </si>
  <si>
    <t>Temperature Murature</t>
  </si>
  <si>
    <t>18 Poroton cm.50</t>
  </si>
  <si>
    <t>19 Poroton c.30 + cappotto cm.4</t>
  </si>
  <si>
    <t>20 Poroton c.30 + cappotto cm.6</t>
  </si>
  <si>
    <t>21 Poroton c.30 + cappotto cm.8</t>
  </si>
  <si>
    <t>22 Poroton c.30 + cappotto cm.10</t>
  </si>
  <si>
    <t>23 Poroton c.30 + cappotto cm.12</t>
  </si>
  <si>
    <t>24 Poroton c.30 + cappotto cm.14</t>
  </si>
  <si>
    <t>26 Muratura Super Isolata</t>
  </si>
  <si>
    <t>Orientamento Pareti</t>
  </si>
  <si>
    <t>Nord</t>
  </si>
  <si>
    <t>Est</t>
  </si>
  <si>
    <t>Ovest</t>
  </si>
  <si>
    <t>Tipologia Finestre</t>
  </si>
  <si>
    <t>Sud</t>
  </si>
  <si>
    <r>
      <rPr>
        <b/>
        <sz val="12"/>
        <rFont val="Century Gothic"/>
        <family val="2"/>
      </rPr>
      <t>U</t>
    </r>
    <r>
      <rPr>
        <b/>
        <vertAlign val="subscript"/>
        <sz val="12"/>
        <rFont val="Century Gothic"/>
        <family val="2"/>
      </rPr>
      <t>w</t>
    </r>
  </si>
  <si>
    <t>01 Finestra vetro semplice</t>
  </si>
  <si>
    <t>02 Finestra vetrocamera 4+9+4</t>
  </si>
  <si>
    <t>03 Finestra detr. Fisc. &lt;2009</t>
  </si>
  <si>
    <t>Tipologia Pavimenti</t>
  </si>
  <si>
    <t>01 Pavimento non isolato</t>
  </si>
  <si>
    <t>02 Pavimento con sottofondo cellulare</t>
  </si>
  <si>
    <t>03 Pavimento polistirene cm.4</t>
  </si>
  <si>
    <t>03 Pavimento polistirene cm.8</t>
  </si>
  <si>
    <t>04 Pavimento interpiano</t>
  </si>
  <si>
    <t>Tipologia Soffitto</t>
  </si>
  <si>
    <t>01 Solo assito</t>
  </si>
  <si>
    <t>02 Solaio laterocemento non isolato</t>
  </si>
  <si>
    <t>03 Solaio laterocemento con lana cm.4</t>
  </si>
  <si>
    <t>04 Solaio isolato con lana cm.8</t>
  </si>
  <si>
    <t>05 Solaio isolato con lana cm.16</t>
  </si>
  <si>
    <t>06 Solaio isolato con lana cm.20</t>
  </si>
  <si>
    <t>Durata del periodo di ripresa in ore</t>
  </si>
  <si>
    <t xml:space="preserve"> fRH  [W/m2]</t>
  </si>
  <si>
    <t>2 K</t>
  </si>
  <si>
    <t>3 K</t>
  </si>
  <si>
    <t>4K</t>
  </si>
  <si>
    <t>massa dell’edificio</t>
  </si>
  <si>
    <t>alta</t>
  </si>
  <si>
    <t>Fattore di ripresa del riscaldamento fRH per edifici residenziali, periondo di inattività notturna max. 12h</t>
  </si>
  <si>
    <t>Caduta di temperatura impostata per l'attenuazione [K]</t>
  </si>
  <si>
    <t>(*) negli edifici ben isolati e a tenuta d’aria, è molto improbabile che la temperatura discenda durante l'abbassamento notturno di oltre 2K o 3K. La discesa dipenderà comunque dalle condizioni climatiche e dalla massa termica dell'edificio.</t>
  </si>
  <si>
    <t>Durata del periodo di ripresa in ore:</t>
  </si>
  <si>
    <t>Caduta di temperatura impostata per l'attenuazione [K]:</t>
  </si>
  <si>
    <t>Fattore di ripresa calcolato [W/m2]:</t>
  </si>
  <si>
    <t>08</t>
  </si>
  <si>
    <t>09</t>
  </si>
  <si>
    <t>10</t>
  </si>
  <si>
    <t>11 pavimento su terreno</t>
  </si>
  <si>
    <t>12 Stessa unità immobiliare</t>
  </si>
  <si>
    <t>14</t>
  </si>
  <si>
    <t>15</t>
  </si>
  <si>
    <t>16</t>
  </si>
  <si>
    <t>20 Esterno</t>
  </si>
  <si>
    <t>21 Vicini non riscaldati</t>
  </si>
  <si>
    <t>22 Vicini Riscaldati</t>
  </si>
  <si>
    <t>23 Stessa unità immobiliare</t>
  </si>
  <si>
    <t>04</t>
  </si>
  <si>
    <t>05</t>
  </si>
  <si>
    <t>06</t>
  </si>
  <si>
    <t>07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</si>
</sst>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410]\ #,##0.00;[Red]\-[$€-410]\ #,##0.00"/>
    <numFmt numFmtId="165" formatCode="0.0"/>
  </numFmts>
  <fonts count="54">
    <font>
      <sz val="10"/>
      <name val="Arial"/>
      <family val="2"/>
    </font>
    <font>
      <u val="single"/>
      <sz val="10"/>
      <name val="Lucida Sans"/>
      <family val="2"/>
    </font>
    <font>
      <sz val="10"/>
      <name val="Lucida Sans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vertAlign val="superscript"/>
      <sz val="10"/>
      <name val="Century Gothic"/>
      <family val="2"/>
    </font>
    <font>
      <vertAlign val="subscript"/>
      <sz val="10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vertAlign val="subscript"/>
      <sz val="12"/>
      <name val="Century Gothic"/>
      <family val="2"/>
    </font>
    <font>
      <sz val="10"/>
      <color indexed="10"/>
      <name val="Century Gothic"/>
      <family val="2"/>
    </font>
    <font>
      <sz val="8"/>
      <name val="Arial"/>
      <family val="2"/>
    </font>
    <font>
      <sz val="10"/>
      <color indexed="55"/>
      <name val="Century Gothic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35" borderId="10" xfId="0" applyFont="1" applyFill="1" applyBorder="1" applyAlignment="1" applyProtection="1">
      <alignment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/>
    </xf>
    <xf numFmtId="165" fontId="10" fillId="34" borderId="10" xfId="0" applyNumberFormat="1" applyFont="1" applyFill="1" applyBorder="1" applyAlignment="1" applyProtection="1">
      <alignment horizontal="center"/>
      <protection/>
    </xf>
    <xf numFmtId="165" fontId="10" fillId="34" borderId="13" xfId="0" applyNumberFormat="1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0" fillId="36" borderId="10" xfId="0" applyFont="1" applyFill="1" applyBorder="1" applyAlignment="1" applyProtection="1">
      <alignment/>
      <protection/>
    </xf>
    <xf numFmtId="0" fontId="9" fillId="36" borderId="10" xfId="0" applyFont="1" applyFill="1" applyBorder="1" applyAlignment="1" applyProtection="1">
      <alignment horizontal="center"/>
      <protection/>
    </xf>
    <xf numFmtId="0" fontId="9" fillId="36" borderId="10" xfId="0" applyFont="1" applyFill="1" applyBorder="1" applyAlignment="1" applyProtection="1">
      <alignment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/>
      <protection/>
    </xf>
    <xf numFmtId="0" fontId="10" fillId="36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9" fillId="37" borderId="10" xfId="0" applyFont="1" applyFill="1" applyBorder="1" applyAlignment="1" applyProtection="1">
      <alignment/>
      <protection/>
    </xf>
    <xf numFmtId="0" fontId="10" fillId="38" borderId="10" xfId="0" applyFont="1" applyFill="1" applyBorder="1" applyAlignment="1" applyProtection="1">
      <alignment horizontal="center"/>
      <protection/>
    </xf>
    <xf numFmtId="0" fontId="3" fillId="38" borderId="10" xfId="0" applyFont="1" applyFill="1" applyBorder="1" applyAlignment="1" applyProtection="1">
      <alignment/>
      <protection/>
    </xf>
    <xf numFmtId="0" fontId="10" fillId="38" borderId="10" xfId="0" applyFont="1" applyFill="1" applyBorder="1" applyAlignment="1" applyProtection="1">
      <alignment horizontal="center"/>
      <protection locked="0"/>
    </xf>
    <xf numFmtId="0" fontId="10" fillId="39" borderId="10" xfId="0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 applyProtection="1">
      <alignment/>
      <protection/>
    </xf>
    <xf numFmtId="0" fontId="10" fillId="39" borderId="10" xfId="0" applyFont="1" applyFill="1" applyBorder="1" applyAlignment="1" applyProtection="1">
      <alignment horizontal="center"/>
      <protection locked="0"/>
    </xf>
    <xf numFmtId="0" fontId="10" fillId="40" borderId="10" xfId="0" applyFont="1" applyFill="1" applyBorder="1" applyAlignment="1" applyProtection="1">
      <alignment horizontal="center"/>
      <protection/>
    </xf>
    <xf numFmtId="0" fontId="3" fillId="40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41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42" borderId="14" xfId="0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6" fillId="43" borderId="15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9" fillId="35" borderId="10" xfId="0" applyNumberFormat="1" applyFont="1" applyFill="1" applyBorder="1" applyAlignment="1" applyProtection="1">
      <alignment/>
      <protection locked="0"/>
    </xf>
    <xf numFmtId="0" fontId="9" fillId="36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4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40" borderId="10" xfId="0" applyFont="1" applyFill="1" applyBorder="1" applyAlignment="1" applyProtection="1">
      <alignment horizontal="left" vertical="center"/>
      <protection/>
    </xf>
    <xf numFmtId="0" fontId="9" fillId="40" borderId="10" xfId="0" applyFont="1" applyFill="1" applyBorder="1" applyAlignment="1" applyProtection="1">
      <alignment horizontal="left" vertical="center"/>
      <protection locked="0"/>
    </xf>
    <xf numFmtId="49" fontId="9" fillId="40" borderId="10" xfId="0" applyNumberFormat="1" applyFont="1" applyFill="1" applyBorder="1" applyAlignment="1" applyProtection="1">
      <alignment horizontal="left" vertical="center"/>
      <protection locked="0"/>
    </xf>
    <xf numFmtId="49" fontId="9" fillId="39" borderId="10" xfId="0" applyNumberFormat="1" applyFont="1" applyFill="1" applyBorder="1" applyAlignment="1" applyProtection="1">
      <alignment horizontal="left" vertical="center"/>
      <protection locked="0"/>
    </xf>
    <xf numFmtId="0" fontId="10" fillId="40" borderId="10" xfId="0" applyFont="1" applyFill="1" applyBorder="1" applyAlignment="1" applyProtection="1">
      <alignment horizontal="center" vertical="center"/>
      <protection/>
    </xf>
    <xf numFmtId="0" fontId="9" fillId="40" borderId="10" xfId="0" applyFont="1" applyFill="1" applyBorder="1" applyAlignment="1" applyProtection="1">
      <alignment horizontal="center" vertical="center"/>
      <protection/>
    </xf>
    <xf numFmtId="0" fontId="9" fillId="39" borderId="10" xfId="0" applyFont="1" applyFill="1" applyBorder="1" applyAlignment="1" applyProtection="1">
      <alignment horizontal="left" vertical="center"/>
      <protection locked="0"/>
    </xf>
    <xf numFmtId="0" fontId="9" fillId="39" borderId="10" xfId="0" applyFont="1" applyFill="1" applyBorder="1" applyAlignment="1" applyProtection="1">
      <alignment horizontal="left" vertical="center"/>
      <protection/>
    </xf>
    <xf numFmtId="49" fontId="9" fillId="38" borderId="10" xfId="0" applyNumberFormat="1" applyFont="1" applyFill="1" applyBorder="1" applyAlignment="1" applyProtection="1">
      <alignment horizontal="left" vertical="center"/>
      <protection locked="0"/>
    </xf>
    <xf numFmtId="0" fontId="10" fillId="39" borderId="10" xfId="0" applyFont="1" applyFill="1" applyBorder="1" applyAlignment="1" applyProtection="1">
      <alignment horizontal="center" vertical="center"/>
      <protection/>
    </xf>
    <xf numFmtId="0" fontId="9" fillId="39" borderId="10" xfId="0" applyFont="1" applyFill="1" applyBorder="1" applyAlignment="1" applyProtection="1">
      <alignment horizontal="center" vertical="center"/>
      <protection/>
    </xf>
    <xf numFmtId="0" fontId="9" fillId="38" borderId="10" xfId="0" applyFont="1" applyFill="1" applyBorder="1" applyAlignment="1" applyProtection="1">
      <alignment horizontal="left" vertical="center"/>
      <protection/>
    </xf>
    <xf numFmtId="0" fontId="10" fillId="38" borderId="10" xfId="0" applyFont="1" applyFill="1" applyBorder="1" applyAlignment="1" applyProtection="1">
      <alignment horizontal="center" vertical="center"/>
      <protection/>
    </xf>
    <xf numFmtId="0" fontId="9" fillId="38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left" vertical="center"/>
      <protection locked="0"/>
    </xf>
    <xf numFmtId="0" fontId="10" fillId="37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left" vertical="center"/>
      <protection/>
    </xf>
    <xf numFmtId="0" fontId="9" fillId="34" borderId="13" xfId="0" applyFont="1" applyFill="1" applyBorder="1" applyAlignment="1" applyProtection="1">
      <alignment horizontal="left"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Intestazione" xfId="43"/>
    <cellStyle name="Intestazione1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Risultato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729FCF"/>
      <rgbColor rgb="00993366"/>
      <rgbColor rgb="00FFFFCC"/>
      <rgbColor rgb="00CFE7F5"/>
      <rgbColor rgb="00660066"/>
      <rgbColor rgb="00CC9966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CCFF99"/>
      <rgbColor rgb="0083CAFF"/>
      <rgbColor rgb="00FF9999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125"/>
          <c:h val="0.924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Calcolo!$W$22:$AA$22</c:f>
              <c:numCache/>
            </c:numRef>
          </c:xVal>
          <c:yVal>
            <c:numRef>
              <c:f>Calcolo!$AB$22:$AF$22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Calcolo!$W$26:$AA$26</c:f>
              <c:numCache/>
            </c:numRef>
          </c:xVal>
          <c:yVal>
            <c:numRef>
              <c:f>Calcolo!$AB$26:$AF$26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Calcolo!$W$23:$AA$23</c:f>
              <c:numCache/>
            </c:numRef>
          </c:xVal>
          <c:yVal>
            <c:numRef>
              <c:f>Calcolo!$AB$23:$AF$23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Calcolo!$W$27:$AA$27</c:f>
              <c:numCache/>
            </c:numRef>
          </c:xVal>
          <c:yVal>
            <c:numRef>
              <c:f>Calcolo!$AB$27:$AF$27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Calcolo!$W$24:$AA$24</c:f>
              <c:numCache/>
            </c:numRef>
          </c:xVal>
          <c:yVal>
            <c:numRef>
              <c:f>Calcolo!$AB$24:$AF$24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Calcolo!$W$28:$AA$28</c:f>
              <c:numCache/>
            </c:numRef>
          </c:xVal>
          <c:yVal>
            <c:numRef>
              <c:f>Calcolo!$AB$28:$AF$28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Calcolo!$W$25:$AA$25</c:f>
              <c:numCache/>
            </c:numRef>
          </c:xVal>
          <c:yVal>
            <c:numRef>
              <c:f>Calcolo!$AB$25:$AF$25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Calcolo!$W$29:$AA$29</c:f>
              <c:numCache/>
            </c:numRef>
          </c:xVal>
          <c:yVal>
            <c:numRef>
              <c:f>Calcolo!$AB$29:$AF$29</c:f>
              <c:numCache/>
            </c:numRef>
          </c:yVal>
          <c:smooth val="0"/>
        </c:ser>
        <c:axId val="10711709"/>
        <c:axId val="29296518"/>
      </c:scatterChart>
      <c:valAx>
        <c:axId val="10711709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296518"/>
        <c:crosses val="autoZero"/>
        <c:crossBetween val="midCat"/>
        <c:dispUnits/>
      </c:valAx>
      <c:valAx>
        <c:axId val="292965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071170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37</xdr:row>
      <xdr:rowOff>66675</xdr:rowOff>
    </xdr:from>
    <xdr:to>
      <xdr:col>8</xdr:col>
      <xdr:colOff>409575</xdr:colOff>
      <xdr:row>52</xdr:row>
      <xdr:rowOff>95250</xdr:rowOff>
    </xdr:to>
    <xdr:graphicFrame>
      <xdr:nvGraphicFramePr>
        <xdr:cNvPr id="1" name="Grafico 3"/>
        <xdr:cNvGraphicFramePr/>
      </xdr:nvGraphicFramePr>
      <xdr:xfrm>
        <a:off x="0" y="7419975"/>
        <a:ext cx="33242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38"/>
  <sheetViews>
    <sheetView tabSelected="1" zoomScale="90" zoomScaleNormal="90" zoomScalePageLayoutView="0" workbookViewId="0" topLeftCell="A1">
      <selection activeCell="J27" sqref="J27:K27"/>
    </sheetView>
  </sheetViews>
  <sheetFormatPr defaultColWidth="5.57421875" defaultRowHeight="12.75"/>
  <cols>
    <col min="1" max="1" width="3.00390625" style="1" customWidth="1"/>
    <col min="2" max="2" width="8.7109375" style="1" customWidth="1"/>
    <col min="3" max="3" width="4.00390625" style="1" customWidth="1"/>
    <col min="4" max="4" width="3.8515625" style="1" customWidth="1"/>
    <col min="5" max="7" width="5.57421875" style="1" customWidth="1"/>
    <col min="8" max="9" width="7.421875" style="1" customWidth="1"/>
    <col min="10" max="11" width="5.57421875" style="1" customWidth="1"/>
    <col min="12" max="12" width="7.28125" style="1" customWidth="1"/>
    <col min="13" max="13" width="5.57421875" style="1" customWidth="1"/>
    <col min="14" max="14" width="7.140625" style="1" customWidth="1"/>
    <col min="15" max="15" width="6.00390625" style="1" customWidth="1"/>
    <col min="16" max="16" width="10.7109375" style="1" customWidth="1"/>
    <col min="17" max="17" width="3.8515625" style="1" customWidth="1"/>
    <col min="18" max="18" width="3.57421875" style="1" customWidth="1"/>
    <col min="19" max="19" width="5.57421875" style="1" customWidth="1"/>
    <col min="20" max="20" width="28.28125" style="1" customWidth="1"/>
    <col min="21" max="21" width="5.57421875" style="1" customWidth="1"/>
    <col min="22" max="22" width="12.421875" style="55" customWidth="1"/>
    <col min="23" max="23" width="17.57421875" style="55" customWidth="1"/>
    <col min="24" max="32" width="5.57421875" style="55" customWidth="1"/>
    <col min="33" max="16384" width="5.57421875" style="1" customWidth="1"/>
  </cols>
  <sheetData>
    <row r="1" spans="1:16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ht="13.5"/>
    <row r="3" spans="1:16" ht="13.5">
      <c r="A3" s="78" t="s">
        <v>1</v>
      </c>
      <c r="B3" s="78"/>
      <c r="C3" s="78"/>
      <c r="D3" s="78"/>
      <c r="E3" s="78"/>
      <c r="F3" s="78"/>
      <c r="G3" s="78"/>
      <c r="H3" s="2">
        <v>2</v>
      </c>
      <c r="I3" s="1" t="s">
        <v>2</v>
      </c>
      <c r="M3"/>
      <c r="N3"/>
      <c r="O3"/>
      <c r="P3"/>
    </row>
    <row r="4" spans="1:16" ht="13.5">
      <c r="A4"/>
      <c r="B4"/>
      <c r="C4"/>
      <c r="D4"/>
      <c r="E4"/>
      <c r="F4"/>
      <c r="G4"/>
      <c r="H4"/>
      <c r="I4"/>
      <c r="M4"/>
      <c r="N4"/>
      <c r="O4"/>
      <c r="P4"/>
    </row>
    <row r="5" spans="5:16" ht="13.5">
      <c r="E5" s="76" t="s">
        <v>3</v>
      </c>
      <c r="F5" s="76"/>
      <c r="G5" s="76"/>
      <c r="H5" s="76"/>
      <c r="M5"/>
      <c r="N5"/>
      <c r="O5"/>
      <c r="P5"/>
    </row>
    <row r="6" spans="1:16" ht="13.5">
      <c r="A6"/>
      <c r="B6"/>
      <c r="C6"/>
      <c r="D6"/>
      <c r="E6"/>
      <c r="F6"/>
      <c r="G6" s="3" t="s">
        <v>4</v>
      </c>
      <c r="H6" s="2">
        <v>5.01</v>
      </c>
      <c r="I6" s="4" t="s">
        <v>5</v>
      </c>
      <c r="M6"/>
      <c r="N6"/>
      <c r="O6"/>
      <c r="P6"/>
    </row>
    <row r="7" spans="1:16" ht="13.5">
      <c r="A7"/>
      <c r="B7"/>
      <c r="C7"/>
      <c r="D7"/>
      <c r="E7"/>
      <c r="F7"/>
      <c r="G7" s="3" t="s">
        <v>6</v>
      </c>
      <c r="H7" s="2">
        <v>3.61</v>
      </c>
      <c r="I7" s="4" t="s">
        <v>5</v>
      </c>
      <c r="M7"/>
      <c r="N7"/>
      <c r="O7"/>
      <c r="P7"/>
    </row>
    <row r="8" spans="1:16" ht="13.5">
      <c r="A8"/>
      <c r="B8"/>
      <c r="C8"/>
      <c r="D8"/>
      <c r="E8"/>
      <c r="F8"/>
      <c r="G8" s="3" t="s">
        <v>7</v>
      </c>
      <c r="H8" s="2">
        <v>2.59</v>
      </c>
      <c r="I8" s="4" t="s">
        <v>5</v>
      </c>
      <c r="M8"/>
      <c r="N8"/>
      <c r="O8"/>
      <c r="P8"/>
    </row>
    <row r="9" spans="1:13" ht="15.75">
      <c r="A9"/>
      <c r="B9"/>
      <c r="C9"/>
      <c r="D9"/>
      <c r="E9"/>
      <c r="F9"/>
      <c r="G9" s="3" t="s">
        <v>8</v>
      </c>
      <c r="H9" s="5">
        <f>H6*H7</f>
        <v>18.0861</v>
      </c>
      <c r="I9" s="4" t="s">
        <v>9</v>
      </c>
      <c r="M9" s="3"/>
    </row>
    <row r="10" spans="1:13" ht="15.75">
      <c r="A10"/>
      <c r="B10"/>
      <c r="C10"/>
      <c r="D10"/>
      <c r="E10"/>
      <c r="F10"/>
      <c r="G10" s="3" t="s">
        <v>10</v>
      </c>
      <c r="H10" s="5">
        <f>H6*H7*H8</f>
        <v>46.84299899999999</v>
      </c>
      <c r="I10" s="4" t="s">
        <v>11</v>
      </c>
      <c r="K10" s="6" t="s">
        <v>12</v>
      </c>
      <c r="L10" s="7">
        <f>R30/H10</f>
        <v>1.0285827344231313</v>
      </c>
      <c r="M10" s="3"/>
    </row>
    <row r="11" spans="1:4" ht="13.5">
      <c r="A11"/>
      <c r="B11"/>
      <c r="C11"/>
      <c r="D11"/>
    </row>
    <row r="12" spans="1:10" ht="13.5">
      <c r="A12" s="76" t="s">
        <v>13</v>
      </c>
      <c r="B12" s="76"/>
      <c r="C12" s="76"/>
      <c r="D12" s="76"/>
      <c r="E12" s="76"/>
      <c r="F12" s="76"/>
      <c r="G12" s="76"/>
      <c r="H12" s="76"/>
      <c r="I12" s="76"/>
      <c r="J12" s="4" t="s">
        <v>14</v>
      </c>
    </row>
    <row r="13" spans="1:11" ht="15.75">
      <c r="A13" s="1" t="s">
        <v>15</v>
      </c>
      <c r="C13" s="72" t="s">
        <v>16</v>
      </c>
      <c r="D13" s="72"/>
      <c r="E13" s="72"/>
      <c r="F13" s="72"/>
      <c r="G13" s="72"/>
      <c r="H13" s="72"/>
      <c r="I13" s="72"/>
      <c r="J13" s="5">
        <f>VLOOKUP(C13,Pavimenti,5)</f>
        <v>0.256</v>
      </c>
      <c r="K13" s="1" t="s">
        <v>17</v>
      </c>
    </row>
    <row r="14" spans="1:11" ht="15.75">
      <c r="A14" s="1" t="s">
        <v>18</v>
      </c>
      <c r="C14" s="72" t="s">
        <v>19</v>
      </c>
      <c r="D14" s="72"/>
      <c r="E14" s="72"/>
      <c r="F14" s="72"/>
      <c r="G14" s="72"/>
      <c r="H14" s="72"/>
      <c r="I14" s="72"/>
      <c r="J14" s="5">
        <f>VLOOKUP(C14,Soffitti,5)</f>
        <v>0.375</v>
      </c>
      <c r="K14" s="1" t="s">
        <v>17</v>
      </c>
    </row>
    <row r="15" spans="1:24" ht="15.75">
      <c r="A15" s="1" t="s">
        <v>20</v>
      </c>
      <c r="C15" s="72" t="s">
        <v>21</v>
      </c>
      <c r="D15" s="72"/>
      <c r="E15" s="72"/>
      <c r="F15" s="72"/>
      <c r="G15" s="72"/>
      <c r="H15" s="72"/>
      <c r="I15" s="72"/>
      <c r="J15" s="5">
        <f>VLOOKUP(C15,Murature,5)</f>
        <v>0.199</v>
      </c>
      <c r="K15" s="1" t="s">
        <v>17</v>
      </c>
      <c r="W15" s="55" t="s">
        <v>22</v>
      </c>
      <c r="X15" s="55">
        <f>MAX(E26,E28)</f>
        <v>5.01</v>
      </c>
    </row>
    <row r="16" spans="1:24" ht="15.75">
      <c r="A16" s="1" t="s">
        <v>23</v>
      </c>
      <c r="C16" s="72" t="s">
        <v>24</v>
      </c>
      <c r="D16" s="72"/>
      <c r="E16" s="72"/>
      <c r="F16" s="72"/>
      <c r="G16" s="72"/>
      <c r="H16" s="72"/>
      <c r="I16" s="72"/>
      <c r="J16" s="5">
        <f>VLOOKUP(C16,Finestre,5)</f>
        <v>1.4</v>
      </c>
      <c r="K16" s="1" t="s">
        <v>17</v>
      </c>
      <c r="W16" s="55" t="s">
        <v>25</v>
      </c>
      <c r="X16" s="55">
        <f>MAX(E27,E29)</f>
        <v>6.61</v>
      </c>
    </row>
    <row r="17" ht="13.5"/>
    <row r="18" spans="23:26" ht="13.5">
      <c r="W18" s="55" t="s">
        <v>26</v>
      </c>
      <c r="X18" s="55">
        <f>X16/15</f>
        <v>0.4406666666666667</v>
      </c>
      <c r="Z18" s="56"/>
    </row>
    <row r="19" spans="1:26" ht="13.5">
      <c r="A19" s="76" t="s">
        <v>27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W19" s="55" t="s">
        <v>28</v>
      </c>
      <c r="X19" s="55">
        <f>X15/15</f>
        <v>0.33399999999999996</v>
      </c>
      <c r="Z19" s="56"/>
    </row>
    <row r="20" spans="1:16" ht="30">
      <c r="A20" s="8" t="s">
        <v>29</v>
      </c>
      <c r="B20" s="8" t="s">
        <v>30</v>
      </c>
      <c r="C20" s="8"/>
      <c r="D20" s="8"/>
      <c r="E20" s="9" t="s">
        <v>31</v>
      </c>
      <c r="F20" s="74" t="s">
        <v>32</v>
      </c>
      <c r="G20" s="74"/>
      <c r="H20" s="74"/>
      <c r="I20" s="74"/>
      <c r="J20" s="74"/>
      <c r="K20" s="74"/>
      <c r="L20" s="9" t="s">
        <v>33</v>
      </c>
      <c r="M20" s="9" t="s">
        <v>34</v>
      </c>
      <c r="N20"/>
      <c r="O20"/>
      <c r="P20" s="9" t="s">
        <v>35</v>
      </c>
    </row>
    <row r="21" spans="1:35" ht="15">
      <c r="A21" s="5">
        <v>1</v>
      </c>
      <c r="B21" s="71" t="s">
        <v>36</v>
      </c>
      <c r="C21" s="71"/>
      <c r="D21" s="71"/>
      <c r="E21" s="5">
        <f>H9</f>
        <v>18.0861</v>
      </c>
      <c r="F21" s="72" t="s">
        <v>156</v>
      </c>
      <c r="G21" s="72"/>
      <c r="H21" s="72"/>
      <c r="I21" s="72"/>
      <c r="J21" s="72"/>
      <c r="K21" s="72"/>
      <c r="L21" s="5">
        <f>VLOOKUP(F21,Temperature,2)</f>
        <v>12</v>
      </c>
      <c r="M21" s="5">
        <f>20-L21</f>
        <v>8</v>
      </c>
      <c r="N21"/>
      <c r="O21"/>
      <c r="P21" s="10">
        <f>E21*J13*M21</f>
        <v>37.040332799999995</v>
      </c>
      <c r="Q21" s="3" t="s">
        <v>37</v>
      </c>
      <c r="R21" s="11">
        <f>IF(M21&lt;&gt;0,$H$9,0)</f>
        <v>18.0861</v>
      </c>
      <c r="W21" s="57" t="s">
        <v>38</v>
      </c>
      <c r="X21" s="57" t="s">
        <v>39</v>
      </c>
      <c r="Y21" s="57" t="s">
        <v>40</v>
      </c>
      <c r="Z21" s="57" t="s">
        <v>41</v>
      </c>
      <c r="AA21" s="57" t="s">
        <v>42</v>
      </c>
      <c r="AB21" s="57" t="s">
        <v>43</v>
      </c>
      <c r="AC21" s="57" t="s">
        <v>44</v>
      </c>
      <c r="AD21" s="57" t="s">
        <v>45</v>
      </c>
      <c r="AE21" s="57" t="s">
        <v>46</v>
      </c>
      <c r="AF21" s="57" t="s">
        <v>47</v>
      </c>
      <c r="AG21"/>
      <c r="AH21"/>
      <c r="AI21"/>
    </row>
    <row r="22" spans="1:35" ht="15">
      <c r="A22" s="5">
        <v>2</v>
      </c>
      <c r="B22" s="71" t="s">
        <v>48</v>
      </c>
      <c r="C22" s="71"/>
      <c r="D22" s="71"/>
      <c r="E22" s="5">
        <f>H9</f>
        <v>18.0861</v>
      </c>
      <c r="F22" s="72" t="s">
        <v>157</v>
      </c>
      <c r="G22" s="72"/>
      <c r="H22" s="72"/>
      <c r="I22" s="72"/>
      <c r="J22" s="72"/>
      <c r="K22" s="72"/>
      <c r="L22" s="5">
        <f>VLOOKUP(F22,Temperature,2)</f>
        <v>20</v>
      </c>
      <c r="M22" s="5">
        <f>20-L22</f>
        <v>0</v>
      </c>
      <c r="N22"/>
      <c r="O22"/>
      <c r="P22" s="10">
        <f>E22*J14*M22</f>
        <v>0</v>
      </c>
      <c r="Q22" s="3" t="s">
        <v>37</v>
      </c>
      <c r="R22" s="11">
        <f>IF(M22&lt;&gt;0,$H$9,0)</f>
        <v>0</v>
      </c>
      <c r="V22" s="55" t="s">
        <v>49</v>
      </c>
      <c r="W22" s="58">
        <v>0</v>
      </c>
      <c r="X22" s="59">
        <f>W22</f>
        <v>0</v>
      </c>
      <c r="Y22" s="60">
        <f>E26</f>
        <v>5.01</v>
      </c>
      <c r="Z22" s="59">
        <f>Y22</f>
        <v>5.01</v>
      </c>
      <c r="AA22" s="58">
        <f>W22</f>
        <v>0</v>
      </c>
      <c r="AB22" s="59">
        <f>E27-X18</f>
        <v>6.169333333333333</v>
      </c>
      <c r="AC22" s="60">
        <f>E27</f>
        <v>6.61</v>
      </c>
      <c r="AD22" s="59">
        <f>AC22</f>
        <v>6.61</v>
      </c>
      <c r="AE22" s="59">
        <f>AB22</f>
        <v>6.169333333333333</v>
      </c>
      <c r="AF22" s="59">
        <f>AB22</f>
        <v>6.169333333333333</v>
      </c>
      <c r="AG22"/>
      <c r="AH22"/>
      <c r="AI22"/>
    </row>
    <row r="23" spans="1:35" ht="13.5">
      <c r="A23" s="4"/>
      <c r="B23" s="12"/>
      <c r="C23"/>
      <c r="D23"/>
      <c r="L23" s="4"/>
      <c r="M23" s="4"/>
      <c r="N23" s="13"/>
      <c r="O23" s="13"/>
      <c r="R23" s="11"/>
      <c r="V23" s="55" t="s">
        <v>50</v>
      </c>
      <c r="W23" s="58">
        <f>Y22</f>
        <v>5.01</v>
      </c>
      <c r="X23" s="58">
        <f>W23-X19</f>
        <v>4.676</v>
      </c>
      <c r="Y23" s="58">
        <f>X23</f>
        <v>4.676</v>
      </c>
      <c r="Z23" s="58">
        <f>W23</f>
        <v>5.01</v>
      </c>
      <c r="AA23" s="58">
        <f>W23</f>
        <v>5.01</v>
      </c>
      <c r="AB23" s="58">
        <f>AC22</f>
        <v>6.61</v>
      </c>
      <c r="AC23" s="58">
        <f>AB23</f>
        <v>6.61</v>
      </c>
      <c r="AD23" s="59">
        <v>0</v>
      </c>
      <c r="AE23" s="59">
        <v>0</v>
      </c>
      <c r="AF23" s="59">
        <f>AC23</f>
        <v>6.61</v>
      </c>
      <c r="AG23"/>
      <c r="AH23"/>
      <c r="AI23"/>
    </row>
    <row r="24" spans="1:35" ht="13.5">
      <c r="A24" s="4"/>
      <c r="B24" s="12"/>
      <c r="C24"/>
      <c r="D24"/>
      <c r="L24" s="4"/>
      <c r="M24" s="4"/>
      <c r="N24" s="13"/>
      <c r="O24" s="13"/>
      <c r="R24" s="11"/>
      <c r="V24" s="55" t="s">
        <v>51</v>
      </c>
      <c r="W24" s="58">
        <f>W22</f>
        <v>0</v>
      </c>
      <c r="X24" s="58">
        <f>X22</f>
        <v>0</v>
      </c>
      <c r="Y24" s="58">
        <f>E28</f>
        <v>5.01</v>
      </c>
      <c r="Z24" s="58">
        <f>Y24</f>
        <v>5.01</v>
      </c>
      <c r="AA24" s="58">
        <f>AA22</f>
        <v>0</v>
      </c>
      <c r="AB24" s="58">
        <f>AA22</f>
        <v>0</v>
      </c>
      <c r="AC24" s="58">
        <f>X18</f>
        <v>0.4406666666666667</v>
      </c>
      <c r="AD24" s="59">
        <f>AC24</f>
        <v>0.4406666666666667</v>
      </c>
      <c r="AE24" s="59">
        <f>W24</f>
        <v>0</v>
      </c>
      <c r="AF24" s="59">
        <f>W24</f>
        <v>0</v>
      </c>
      <c r="AG24"/>
      <c r="AH24"/>
      <c r="AI24"/>
    </row>
    <row r="25" spans="1:35" ht="36.75" customHeight="1">
      <c r="A25" s="74" t="s">
        <v>52</v>
      </c>
      <c r="B25" s="74"/>
      <c r="C25" s="74"/>
      <c r="D25" s="74"/>
      <c r="E25" s="9" t="s">
        <v>53</v>
      </c>
      <c r="F25" s="74" t="s">
        <v>32</v>
      </c>
      <c r="G25" s="74"/>
      <c r="H25" s="74"/>
      <c r="I25" s="74"/>
      <c r="J25" s="75" t="s">
        <v>54</v>
      </c>
      <c r="K25" s="75"/>
      <c r="L25" s="9" t="s">
        <v>33</v>
      </c>
      <c r="M25" s="9" t="s">
        <v>34</v>
      </c>
      <c r="N25" s="9" t="s">
        <v>55</v>
      </c>
      <c r="O25" s="9" t="s">
        <v>56</v>
      </c>
      <c r="P25" s="9" t="s">
        <v>57</v>
      </c>
      <c r="R25" s="14"/>
      <c r="S25"/>
      <c r="V25" s="55" t="s">
        <v>58</v>
      </c>
      <c r="W25" s="58">
        <f>W22</f>
        <v>0</v>
      </c>
      <c r="X25" s="58">
        <f>X19</f>
        <v>0.33399999999999996</v>
      </c>
      <c r="Y25" s="58">
        <f>X25</f>
        <v>0.33399999999999996</v>
      </c>
      <c r="Z25" s="58">
        <v>0</v>
      </c>
      <c r="AA25" s="58">
        <f>AA22</f>
        <v>0</v>
      </c>
      <c r="AB25" s="58">
        <f>E29</f>
        <v>6.61</v>
      </c>
      <c r="AC25" s="58">
        <f>AB25</f>
        <v>6.61</v>
      </c>
      <c r="AD25" s="58">
        <f>AD23</f>
        <v>0</v>
      </c>
      <c r="AE25" s="58">
        <f>AE23</f>
        <v>0</v>
      </c>
      <c r="AF25" s="58">
        <f>AB25</f>
        <v>6.61</v>
      </c>
      <c r="AG25"/>
      <c r="AH25"/>
      <c r="AI25"/>
    </row>
    <row r="26" spans="1:32" ht="15">
      <c r="A26" s="5">
        <v>1</v>
      </c>
      <c r="B26" s="71" t="s">
        <v>59</v>
      </c>
      <c r="C26" s="71"/>
      <c r="D26" s="71"/>
      <c r="E26" s="2">
        <v>5.01</v>
      </c>
      <c r="F26" s="72" t="s">
        <v>164</v>
      </c>
      <c r="G26" s="72"/>
      <c r="H26" s="72"/>
      <c r="I26" s="72"/>
      <c r="J26" s="73">
        <v>2</v>
      </c>
      <c r="K26" s="73"/>
      <c r="L26" s="5">
        <f>VLOOKUP(F26,Temp_Murature,2)</f>
        <v>20</v>
      </c>
      <c r="M26" s="5">
        <f>20-L26</f>
        <v>0</v>
      </c>
      <c r="N26" s="16">
        <f>J26*M26*$J$16</f>
        <v>0</v>
      </c>
      <c r="O26" s="17">
        <f>IF(F26="01 Esterno",((E26*$H$8-J26)*$J$15*M26*Stratigrafie!I30),(E26*$H$8-J26)*$J$15*M26)</f>
        <v>0</v>
      </c>
      <c r="P26" s="10">
        <f>N26+O26</f>
        <v>0</v>
      </c>
      <c r="Q26" s="3" t="s">
        <v>37</v>
      </c>
      <c r="R26" s="11">
        <f>IF(M26&lt;&gt;0,E26*$H$8,0)</f>
        <v>0</v>
      </c>
      <c r="S26"/>
      <c r="V26" s="55" t="s">
        <v>60</v>
      </c>
      <c r="W26" s="57">
        <f>IF(J26=0,"",(W22+Y22/2-J26/2))</f>
        <v>1.505</v>
      </c>
      <c r="X26" s="57">
        <f>IF(J26=0,"",W26)</f>
        <v>1.505</v>
      </c>
      <c r="Y26" s="57">
        <f>IF(J26=0,"",W26+J26)</f>
        <v>3.505</v>
      </c>
      <c r="Z26" s="57">
        <f>IF(J26=0,"",Y26)</f>
        <v>3.505</v>
      </c>
      <c r="AA26" s="57">
        <f>IF(J26=0,"",W26)</f>
        <v>1.505</v>
      </c>
      <c r="AB26" s="59">
        <f>IF(J26=0,"",AB22)</f>
        <v>6.169333333333333</v>
      </c>
      <c r="AC26" s="59">
        <f>IF(J26=0,"",AC22)</f>
        <v>6.61</v>
      </c>
      <c r="AD26" s="59">
        <f>IF(J26=0,"",AD22)</f>
        <v>6.61</v>
      </c>
      <c r="AE26" s="59">
        <f>IF(J26=0,"",AE22)</f>
        <v>6.169333333333333</v>
      </c>
      <c r="AF26" s="59">
        <f>IF(J26=0,"",AF22)</f>
        <v>6.169333333333333</v>
      </c>
    </row>
    <row r="27" spans="1:32" ht="15">
      <c r="A27" s="5">
        <v>2</v>
      </c>
      <c r="B27" s="71" t="s">
        <v>61</v>
      </c>
      <c r="C27" s="71"/>
      <c r="D27" s="71"/>
      <c r="E27" s="2">
        <v>6.61</v>
      </c>
      <c r="F27" s="72" t="s">
        <v>162</v>
      </c>
      <c r="G27" s="72"/>
      <c r="H27" s="72"/>
      <c r="I27" s="72"/>
      <c r="J27" s="73">
        <v>0</v>
      </c>
      <c r="K27" s="73"/>
      <c r="L27" s="5">
        <f>VLOOKUP(F27,Temp_Murature,2)</f>
        <v>5</v>
      </c>
      <c r="M27" s="5">
        <f>20-L27</f>
        <v>15</v>
      </c>
      <c r="N27" s="16">
        <f>J27*M27*$J$16</f>
        <v>0</v>
      </c>
      <c r="O27" s="17">
        <f>IF(F27="01 Esterno",((E27*$H$8-J27)*$J$15*M27*Stratigrafie!I31),(E27*$H$8-J27)*$J$15*M27)</f>
        <v>51.1029015</v>
      </c>
      <c r="P27" s="10">
        <f>N27+O27</f>
        <v>51.1029015</v>
      </c>
      <c r="Q27" s="3" t="s">
        <v>37</v>
      </c>
      <c r="R27" s="11">
        <f>IF(M27&lt;&gt;0,E27*$H$8,0)</f>
        <v>17.1199</v>
      </c>
      <c r="S27"/>
      <c r="V27" s="55" t="s">
        <v>62</v>
      </c>
      <c r="W27" s="59">
        <f>IF($J$27=0,"",W23)</f>
      </c>
      <c r="X27" s="59">
        <f>IF($J$27=0,"",X23)</f>
      </c>
      <c r="Y27" s="59">
        <f>IF($J$27=0,"",Y23)</f>
      </c>
      <c r="Z27" s="59">
        <f>IF($J$27=0,"",Z23)</f>
      </c>
      <c r="AA27" s="59">
        <f>IF($J$27=0,"",AA23)</f>
      </c>
      <c r="AB27" s="59">
        <f>IF($J$27=0,"",(AB23/2+J27/2))</f>
      </c>
      <c r="AC27" s="59">
        <f>AB27</f>
      </c>
      <c r="AD27" s="59">
        <f>IF($J$27=0,"",(AB23/2-J27/2))</f>
      </c>
      <c r="AE27" s="59">
        <f>AD27</f>
      </c>
      <c r="AF27" s="59">
        <f>AB27</f>
      </c>
    </row>
    <row r="28" spans="1:33" ht="15">
      <c r="A28" s="5">
        <v>3</v>
      </c>
      <c r="B28" s="71" t="s">
        <v>63</v>
      </c>
      <c r="C28" s="71"/>
      <c r="D28" s="71"/>
      <c r="E28" s="2">
        <v>5.01</v>
      </c>
      <c r="F28" s="72" t="s">
        <v>161</v>
      </c>
      <c r="G28" s="72"/>
      <c r="H28" s="72"/>
      <c r="I28" s="72"/>
      <c r="J28" s="73">
        <v>1</v>
      </c>
      <c r="K28" s="73"/>
      <c r="L28" s="5">
        <f>VLOOKUP(F28,Temp_Murature,2)</f>
        <v>2</v>
      </c>
      <c r="M28" s="5">
        <f>20-L28</f>
        <v>18</v>
      </c>
      <c r="N28" s="16">
        <f>J28*M28*$J$16</f>
        <v>25.2</v>
      </c>
      <c r="O28" s="17">
        <f>IF(F28="01 Esterno",((E28*$H$8-J28)*$J$15*M28*Stratigrafie!I32),(E28*$H$8-J28)*$J$15*M28)</f>
        <v>42.8976738</v>
      </c>
      <c r="P28" s="10">
        <f>N28+O28</f>
        <v>68.0976738</v>
      </c>
      <c r="Q28" s="3" t="s">
        <v>37</v>
      </c>
      <c r="R28" s="11">
        <f>IF(M28&lt;&gt;0,E28*$H$8,0)</f>
        <v>12.9759</v>
      </c>
      <c r="S28"/>
      <c r="V28" s="55" t="s">
        <v>64</v>
      </c>
      <c r="W28" s="57">
        <f>IF(J28=0,"",(W22+Y22/2-J28/2))</f>
        <v>2.005</v>
      </c>
      <c r="X28" s="57">
        <f>IF(J28=0,"",W28)</f>
        <v>2.005</v>
      </c>
      <c r="Y28" s="57">
        <f>IF(J28=0,"",W28+J28)</f>
        <v>3.005</v>
      </c>
      <c r="Z28" s="57">
        <f>IF(J28=0,"",Y28)</f>
        <v>3.005</v>
      </c>
      <c r="AA28" s="57">
        <f>IF(J28=0,"",W28)</f>
        <v>2.005</v>
      </c>
      <c r="AB28" s="59">
        <f>IF($J$28=0,"",AB24)</f>
        <v>0</v>
      </c>
      <c r="AC28" s="59">
        <f>IF($J$28=0,"",AC24)</f>
        <v>0.4406666666666667</v>
      </c>
      <c r="AD28" s="59">
        <f>IF($J$28=0,"",AD24)</f>
        <v>0.4406666666666667</v>
      </c>
      <c r="AE28" s="59">
        <f>IF($J$28=0,"",AE24)</f>
        <v>0</v>
      </c>
      <c r="AF28" s="59">
        <f>IF($J$28=0,"",AF24)</f>
        <v>0</v>
      </c>
      <c r="AG28" s="54"/>
    </row>
    <row r="29" spans="1:32" ht="15">
      <c r="A29" s="5">
        <v>4</v>
      </c>
      <c r="B29" s="71" t="s">
        <v>65</v>
      </c>
      <c r="C29" s="71"/>
      <c r="D29" s="71"/>
      <c r="E29" s="2">
        <v>6.61</v>
      </c>
      <c r="F29" s="72" t="s">
        <v>164</v>
      </c>
      <c r="G29" s="72"/>
      <c r="H29" s="72"/>
      <c r="I29" s="72"/>
      <c r="J29" s="73">
        <v>0</v>
      </c>
      <c r="K29" s="73"/>
      <c r="L29" s="5">
        <f>VLOOKUP(F29,Temp_Murature,2)</f>
        <v>20</v>
      </c>
      <c r="M29" s="5">
        <f>20-L29</f>
        <v>0</v>
      </c>
      <c r="N29" s="16">
        <f>J29*M29*$J$16</f>
        <v>0</v>
      </c>
      <c r="O29" s="17">
        <f>IF(F29="01 Esterno",((E29*$H$8-J29)*$J$15*M29*Stratigrafie!I33),(E29*$H$8-J29)*$J$15*M29)</f>
        <v>0</v>
      </c>
      <c r="P29" s="10">
        <f>N29+O29</f>
        <v>0</v>
      </c>
      <c r="Q29" s="3" t="s">
        <v>37</v>
      </c>
      <c r="R29" s="11">
        <f>IF(M29&lt;&gt;0,E29*$H$8,0)</f>
        <v>0</v>
      </c>
      <c r="S29"/>
      <c r="V29" s="55" t="s">
        <v>66</v>
      </c>
      <c r="W29" s="59">
        <f>IF(J29=0,"",W25)</f>
      </c>
      <c r="X29" s="59">
        <f>IF($J$29=0,"",X25)</f>
      </c>
      <c r="Y29" s="59">
        <f>IF($J$29=0,"",Y25)</f>
      </c>
      <c r="Z29" s="59">
        <f>IF($J$29=0,"",Z25)</f>
      </c>
      <c r="AA29" s="59">
        <f>IF($J$29=0,"",AA25)</f>
      </c>
      <c r="AB29" s="57">
        <f>IF($J$29=0,"",(AC22/2+J29/2))</f>
      </c>
      <c r="AC29" s="57">
        <f>IF($J$29=0,"",(AC22/2+J29/2))</f>
      </c>
      <c r="AD29" s="57">
        <f>IF($J$29=0,"",(AC22/2-J29/2))</f>
      </c>
      <c r="AE29" s="57">
        <f>IF($J$29=0,"",(AC22/2-J29/2))</f>
      </c>
      <c r="AF29" s="57">
        <f>IF($J$29=0,"",(AC22/2+J29/2))</f>
      </c>
    </row>
    <row r="30" spans="14:18" ht="15">
      <c r="N30" s="18">
        <f>SUM(N26:N29)</f>
        <v>25.2</v>
      </c>
      <c r="O30" s="18"/>
      <c r="P30" s="18">
        <f>SUM(P26:P29)</f>
        <v>119.2005753</v>
      </c>
      <c r="Q30" s="3" t="s">
        <v>67</v>
      </c>
      <c r="R30" s="11">
        <f>SUM(R21:R29)</f>
        <v>48.1819</v>
      </c>
    </row>
    <row r="31" spans="1:16" ht="13.5">
      <c r="A31" s="1" t="s">
        <v>68</v>
      </c>
      <c r="P31" s="4" t="s">
        <v>69</v>
      </c>
    </row>
    <row r="32" spans="1:16" ht="13.5">
      <c r="A32" s="1" t="s">
        <v>70</v>
      </c>
      <c r="G32"/>
      <c r="H32" s="15">
        <v>0.5</v>
      </c>
      <c r="I32" s="1" t="s">
        <v>71</v>
      </c>
      <c r="K32"/>
      <c r="L32"/>
      <c r="M32"/>
      <c r="N32" s="1" t="s">
        <v>72</v>
      </c>
      <c r="O32"/>
      <c r="P32" s="19">
        <f>H10*(20-H3)*0.35*H32</f>
        <v>147.55544684999998</v>
      </c>
    </row>
    <row r="33" spans="1:13" ht="13.5">
      <c r="A33"/>
      <c r="B33"/>
      <c r="C33"/>
      <c r="D33"/>
      <c r="E33"/>
      <c r="M33"/>
    </row>
    <row r="34" spans="1:16" ht="18">
      <c r="A34"/>
      <c r="B34"/>
      <c r="C34"/>
      <c r="D34"/>
      <c r="E34"/>
      <c r="F34"/>
      <c r="G34"/>
      <c r="H34"/>
      <c r="I34"/>
      <c r="J34" s="1" t="s">
        <v>73</v>
      </c>
      <c r="M34"/>
      <c r="N34" s="1" t="s">
        <v>74</v>
      </c>
      <c r="P34" s="20">
        <f>P21+P22+P26+P27+P28+P29+P32</f>
        <v>303.79635494999997</v>
      </c>
    </row>
    <row r="35" spans="1:32" ht="15.75">
      <c r="A35" s="1" t="s">
        <v>75</v>
      </c>
      <c r="H35" s="68">
        <f>'Fattore Ripresa'!D17</f>
        <v>11</v>
      </c>
      <c r="I35" s="1" t="s">
        <v>76</v>
      </c>
      <c r="AB35" s="59"/>
      <c r="AC35" s="59"/>
      <c r="AD35" s="59"/>
      <c r="AE35" s="59"/>
      <c r="AF35" s="59"/>
    </row>
    <row r="36" spans="1:16" ht="18">
      <c r="A36"/>
      <c r="B36"/>
      <c r="C36"/>
      <c r="D36"/>
      <c r="E36"/>
      <c r="F36"/>
      <c r="G36"/>
      <c r="H36"/>
      <c r="I36"/>
      <c r="J36"/>
      <c r="P36" s="21">
        <f>(P34+H9*H35)*(1+H37)</f>
        <v>537.9354967964999</v>
      </c>
    </row>
    <row r="37" spans="1:8" ht="13.5">
      <c r="A37" s="1" t="s">
        <v>77</v>
      </c>
      <c r="H37" s="22">
        <v>0.07</v>
      </c>
    </row>
    <row r="38" spans="1:16" ht="18">
      <c r="A38"/>
      <c r="J38" s="1" t="s">
        <v>78</v>
      </c>
      <c r="M38" s="1" t="s">
        <v>79</v>
      </c>
      <c r="P38" s="21">
        <f>P34/H10</f>
        <v>6.485416421566007</v>
      </c>
    </row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</sheetData>
  <sheetProtection sheet="1" objects="1" scenarios="1" selectLockedCells="1"/>
  <mergeCells count="29">
    <mergeCell ref="C13:I13"/>
    <mergeCell ref="C14:I14"/>
    <mergeCell ref="C15:I15"/>
    <mergeCell ref="C16:I16"/>
    <mergeCell ref="A1:P1"/>
    <mergeCell ref="A3:G3"/>
    <mergeCell ref="E5:H5"/>
    <mergeCell ref="A12:I12"/>
    <mergeCell ref="B22:D22"/>
    <mergeCell ref="F22:K22"/>
    <mergeCell ref="A25:D25"/>
    <mergeCell ref="F25:I25"/>
    <mergeCell ref="J25:K25"/>
    <mergeCell ref="A19:N19"/>
    <mergeCell ref="F20:K20"/>
    <mergeCell ref="B21:D21"/>
    <mergeCell ref="F21:K21"/>
    <mergeCell ref="B26:D26"/>
    <mergeCell ref="F26:I26"/>
    <mergeCell ref="J26:K26"/>
    <mergeCell ref="B27:D27"/>
    <mergeCell ref="F27:I27"/>
    <mergeCell ref="J27:K27"/>
    <mergeCell ref="B28:D28"/>
    <mergeCell ref="F28:I28"/>
    <mergeCell ref="J28:K28"/>
    <mergeCell ref="B29:D29"/>
    <mergeCell ref="F29:I29"/>
    <mergeCell ref="J29:K29"/>
  </mergeCells>
  <printOptions/>
  <pageMargins left="0.31527777777777777" right="0.31527777777777777" top="0.19652777777777777" bottom="0.4340277777777778" header="0.5118055555555555" footer="0.19652777777777777"/>
  <pageSetup firstPageNumber="1" useFirstPageNumber="1" horizontalDpi="300" verticalDpi="300" orientation="portrait" paperSize="9" r:id="rId4"/>
  <headerFooter alignWithMargins="0">
    <oddFooter>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66"/>
  <sheetViews>
    <sheetView zoomScale="90" zoomScaleNormal="90" zoomScalePageLayoutView="0" workbookViewId="0" topLeftCell="A1">
      <selection activeCell="A52" sqref="A52:D52"/>
    </sheetView>
  </sheetViews>
  <sheetFormatPr defaultColWidth="11.57421875" defaultRowHeight="12.75"/>
  <cols>
    <col min="1" max="1" width="32.421875" style="23" customWidth="1"/>
    <col min="2" max="4" width="4.7109375" style="23" customWidth="1"/>
    <col min="5" max="5" width="7.140625" style="23" customWidth="1"/>
    <col min="6" max="6" width="11.00390625" style="24" customWidth="1"/>
    <col min="7" max="7" width="11.57421875" style="23" customWidth="1"/>
    <col min="8" max="8" width="38.140625" style="23" customWidth="1"/>
    <col min="9" max="9" width="11.57421875" style="23" customWidth="1"/>
    <col min="10" max="10" width="5.57421875" style="23" customWidth="1"/>
    <col min="11" max="11" width="6.421875" style="23" customWidth="1"/>
    <col min="12" max="16384" width="11.57421875" style="23" customWidth="1"/>
  </cols>
  <sheetData>
    <row r="1" spans="1:10" ht="17.25">
      <c r="A1" s="97" t="s">
        <v>80</v>
      </c>
      <c r="B1" s="97"/>
      <c r="C1" s="97"/>
      <c r="D1" s="97"/>
      <c r="E1" s="97"/>
      <c r="F1" s="97"/>
      <c r="H1" s="25" t="s">
        <v>81</v>
      </c>
      <c r="I1" s="26" t="s">
        <v>82</v>
      </c>
      <c r="J1" s="27"/>
    </row>
    <row r="2" spans="1:10" ht="17.25">
      <c r="A2" s="98" t="s">
        <v>83</v>
      </c>
      <c r="B2" s="98"/>
      <c r="C2" s="98"/>
      <c r="D2" s="98"/>
      <c r="E2" s="28" t="s">
        <v>14</v>
      </c>
      <c r="F2" s="29"/>
      <c r="H2" s="27" t="s">
        <v>84</v>
      </c>
      <c r="I2" s="30">
        <v>5</v>
      </c>
      <c r="J2" s="31" t="s">
        <v>2</v>
      </c>
    </row>
    <row r="3" spans="1:10" ht="17.25">
      <c r="A3" s="95" t="s">
        <v>85</v>
      </c>
      <c r="B3" s="95"/>
      <c r="C3" s="95"/>
      <c r="D3" s="95"/>
      <c r="E3" s="32">
        <v>2.988</v>
      </c>
      <c r="F3" s="29" t="s">
        <v>17</v>
      </c>
      <c r="H3" s="27" t="s">
        <v>86</v>
      </c>
      <c r="I3" s="30">
        <v>15</v>
      </c>
      <c r="J3" s="31" t="s">
        <v>2</v>
      </c>
    </row>
    <row r="4" spans="1:10" ht="17.25">
      <c r="A4" s="95" t="s">
        <v>87</v>
      </c>
      <c r="B4" s="95"/>
      <c r="C4" s="95"/>
      <c r="D4" s="95"/>
      <c r="E4" s="32">
        <v>2.252</v>
      </c>
      <c r="F4" s="29" t="s">
        <v>17</v>
      </c>
      <c r="H4" s="27" t="s">
        <v>88</v>
      </c>
      <c r="I4" s="30">
        <v>-2</v>
      </c>
      <c r="J4" s="31" t="s">
        <v>2</v>
      </c>
    </row>
    <row r="5" spans="1:10" ht="17.25">
      <c r="A5" s="95" t="s">
        <v>89</v>
      </c>
      <c r="B5" s="95"/>
      <c r="C5" s="95"/>
      <c r="D5" s="95"/>
      <c r="E5" s="32">
        <v>1.827</v>
      </c>
      <c r="F5" s="29" t="s">
        <v>17</v>
      </c>
      <c r="H5" s="27" t="s">
        <v>90</v>
      </c>
      <c r="I5" s="30">
        <v>5</v>
      </c>
      <c r="J5" s="31" t="s">
        <v>2</v>
      </c>
    </row>
    <row r="6" spans="1:10" ht="17.25">
      <c r="A6" s="95" t="s">
        <v>91</v>
      </c>
      <c r="B6" s="95"/>
      <c r="C6" s="95"/>
      <c r="D6" s="95"/>
      <c r="E6" s="32">
        <v>1.5470000000000002</v>
      </c>
      <c r="F6" s="29" t="s">
        <v>17</v>
      </c>
      <c r="H6" s="27" t="s">
        <v>92</v>
      </c>
      <c r="I6" s="30">
        <v>-2</v>
      </c>
      <c r="J6" s="31" t="s">
        <v>2</v>
      </c>
    </row>
    <row r="7" spans="1:10" ht="17.25">
      <c r="A7" s="96" t="s">
        <v>93</v>
      </c>
      <c r="B7" s="96"/>
      <c r="C7" s="96"/>
      <c r="D7" s="96"/>
      <c r="E7" s="33">
        <v>1.342</v>
      </c>
      <c r="F7" s="34" t="s">
        <v>17</v>
      </c>
      <c r="H7" s="27" t="s">
        <v>94</v>
      </c>
      <c r="I7" s="30">
        <v>0</v>
      </c>
      <c r="J7" s="31" t="s">
        <v>2</v>
      </c>
    </row>
    <row r="8" spans="1:10" ht="17.25">
      <c r="A8" s="95" t="s">
        <v>95</v>
      </c>
      <c r="B8" s="95"/>
      <c r="C8" s="95"/>
      <c r="D8" s="95"/>
      <c r="E8" s="32">
        <v>1.8940000000000001</v>
      </c>
      <c r="F8" s="34" t="s">
        <v>17</v>
      </c>
      <c r="H8" s="27" t="s">
        <v>96</v>
      </c>
      <c r="I8" s="30">
        <f>Calcolo!H3</f>
        <v>2</v>
      </c>
      <c r="J8" s="31" t="s">
        <v>2</v>
      </c>
    </row>
    <row r="9" spans="1:10" ht="17.25">
      <c r="A9" s="95" t="s">
        <v>97</v>
      </c>
      <c r="B9" s="95"/>
      <c r="C9" s="95"/>
      <c r="D9" s="95"/>
      <c r="E9" s="32">
        <v>1.475</v>
      </c>
      <c r="F9" s="34" t="s">
        <v>17</v>
      </c>
      <c r="H9" s="69" t="s">
        <v>153</v>
      </c>
      <c r="I9" s="35"/>
      <c r="J9" s="31" t="s">
        <v>2</v>
      </c>
    </row>
    <row r="10" spans="1:10" ht="17.25">
      <c r="A10" s="95" t="s">
        <v>98</v>
      </c>
      <c r="B10" s="95"/>
      <c r="C10" s="95"/>
      <c r="D10" s="95"/>
      <c r="E10" s="32">
        <v>1.179</v>
      </c>
      <c r="F10" s="29" t="s">
        <v>17</v>
      </c>
      <c r="H10" s="69" t="s">
        <v>154</v>
      </c>
      <c r="I10" s="35"/>
      <c r="J10" s="31" t="s">
        <v>2</v>
      </c>
    </row>
    <row r="11" spans="1:10" ht="17.25">
      <c r="A11" s="95" t="s">
        <v>99</v>
      </c>
      <c r="B11" s="95"/>
      <c r="C11" s="95"/>
      <c r="D11" s="95"/>
      <c r="E11" s="28">
        <v>1.7</v>
      </c>
      <c r="F11" s="29" t="s">
        <v>17</v>
      </c>
      <c r="H11" s="69" t="s">
        <v>155</v>
      </c>
      <c r="I11" s="35"/>
      <c r="J11" s="31" t="s">
        <v>2</v>
      </c>
    </row>
    <row r="12" spans="1:10" ht="17.25">
      <c r="A12" s="95" t="s">
        <v>100</v>
      </c>
      <c r="B12" s="95"/>
      <c r="C12" s="95"/>
      <c r="D12" s="95"/>
      <c r="E12" s="32">
        <v>1.078</v>
      </c>
      <c r="F12" s="29" t="s">
        <v>17</v>
      </c>
      <c r="H12" s="27" t="s">
        <v>156</v>
      </c>
      <c r="I12" s="30">
        <v>12</v>
      </c>
      <c r="J12" s="31" t="s">
        <v>2</v>
      </c>
    </row>
    <row r="13" spans="1:10" ht="17.25">
      <c r="A13" s="95" t="s">
        <v>101</v>
      </c>
      <c r="B13" s="95"/>
      <c r="C13" s="95"/>
      <c r="D13" s="95"/>
      <c r="E13" s="32">
        <v>0.9540000000000001</v>
      </c>
      <c r="F13" s="29" t="s">
        <v>17</v>
      </c>
      <c r="H13" s="27" t="s">
        <v>157</v>
      </c>
      <c r="I13" s="30">
        <v>20</v>
      </c>
      <c r="J13" s="31" t="s">
        <v>2</v>
      </c>
    </row>
    <row r="14" spans="1:10" ht="17.25">
      <c r="A14" s="95" t="s">
        <v>102</v>
      </c>
      <c r="B14" s="95"/>
      <c r="C14" s="95"/>
      <c r="D14" s="95"/>
      <c r="E14" s="32">
        <v>1.15</v>
      </c>
      <c r="F14" s="29" t="s">
        <v>17</v>
      </c>
      <c r="H14" s="69">
        <v>13</v>
      </c>
      <c r="I14" s="35"/>
      <c r="J14" s="31" t="s">
        <v>2</v>
      </c>
    </row>
    <row r="15" spans="1:10" ht="17.25">
      <c r="A15" s="95" t="s">
        <v>103</v>
      </c>
      <c r="B15" s="95"/>
      <c r="C15" s="95"/>
      <c r="D15" s="95"/>
      <c r="E15" s="32">
        <v>0.657</v>
      </c>
      <c r="F15" s="29" t="s">
        <v>17</v>
      </c>
      <c r="H15" s="69" t="s">
        <v>158</v>
      </c>
      <c r="I15" s="35"/>
      <c r="J15" s="31" t="s">
        <v>2</v>
      </c>
    </row>
    <row r="16" spans="1:10" ht="17.25">
      <c r="A16" s="95" t="s">
        <v>104</v>
      </c>
      <c r="B16" s="95"/>
      <c r="C16" s="95"/>
      <c r="D16" s="95"/>
      <c r="E16" s="32">
        <v>0.497</v>
      </c>
      <c r="F16" s="29" t="s">
        <v>17</v>
      </c>
      <c r="H16" s="69" t="s">
        <v>159</v>
      </c>
      <c r="I16" s="35"/>
      <c r="J16" s="31" t="s">
        <v>2</v>
      </c>
    </row>
    <row r="17" spans="1:10" ht="17.25">
      <c r="A17" s="95" t="s">
        <v>105</v>
      </c>
      <c r="B17" s="95"/>
      <c r="C17" s="95"/>
      <c r="D17" s="95"/>
      <c r="E17" s="32">
        <v>0.399</v>
      </c>
      <c r="F17" s="29" t="s">
        <v>17</v>
      </c>
      <c r="H17" s="69" t="s">
        <v>160</v>
      </c>
      <c r="I17" s="35"/>
      <c r="J17" s="31" t="s">
        <v>2</v>
      </c>
    </row>
    <row r="18" spans="1:10" ht="17.25">
      <c r="A18" s="95" t="s">
        <v>106</v>
      </c>
      <c r="B18" s="95"/>
      <c r="C18" s="95"/>
      <c r="D18" s="95"/>
      <c r="E18" s="32">
        <v>1.201</v>
      </c>
      <c r="F18" s="29" t="s">
        <v>17</v>
      </c>
      <c r="H18" s="36"/>
      <c r="I18" s="36"/>
      <c r="J18" s="36"/>
    </row>
    <row r="19" spans="1:10" ht="17.25">
      <c r="A19" s="95" t="s">
        <v>107</v>
      </c>
      <c r="B19" s="95"/>
      <c r="C19" s="95"/>
      <c r="D19" s="95"/>
      <c r="E19" s="32">
        <v>0.795</v>
      </c>
      <c r="F19" s="29" t="s">
        <v>17</v>
      </c>
      <c r="H19" s="37" t="s">
        <v>108</v>
      </c>
      <c r="I19" s="38" t="s">
        <v>82</v>
      </c>
      <c r="J19" s="39"/>
    </row>
    <row r="20" spans="1:10" ht="17.25">
      <c r="A20" s="95" t="s">
        <v>109</v>
      </c>
      <c r="B20" s="95"/>
      <c r="C20" s="95"/>
      <c r="D20" s="95"/>
      <c r="E20" s="32">
        <v>0.686</v>
      </c>
      <c r="F20" s="29" t="s">
        <v>17</v>
      </c>
      <c r="H20" s="39" t="s">
        <v>161</v>
      </c>
      <c r="I20" s="40">
        <f>Calcolo!$H$3</f>
        <v>2</v>
      </c>
      <c r="J20" s="41" t="s">
        <v>2</v>
      </c>
    </row>
    <row r="21" spans="1:10" ht="17.25">
      <c r="A21" s="95" t="s">
        <v>110</v>
      </c>
      <c r="B21" s="95"/>
      <c r="C21" s="95"/>
      <c r="D21" s="95"/>
      <c r="E21" s="32">
        <v>0.481</v>
      </c>
      <c r="F21" s="29" t="s">
        <v>17</v>
      </c>
      <c r="H21" s="39" t="s">
        <v>162</v>
      </c>
      <c r="I21" s="40">
        <v>5</v>
      </c>
      <c r="J21" s="41" t="s">
        <v>2</v>
      </c>
    </row>
    <row r="22" spans="1:10" ht="17.25">
      <c r="A22" s="95" t="s">
        <v>111</v>
      </c>
      <c r="B22" s="95"/>
      <c r="C22" s="95"/>
      <c r="D22" s="95"/>
      <c r="E22" s="32">
        <v>0.4</v>
      </c>
      <c r="F22" s="29" t="s">
        <v>17</v>
      </c>
      <c r="H22" s="39" t="s">
        <v>163</v>
      </c>
      <c r="I22" s="40">
        <v>15</v>
      </c>
      <c r="J22" s="41" t="s">
        <v>2</v>
      </c>
    </row>
    <row r="23" spans="1:10" ht="17.25">
      <c r="A23" s="95" t="s">
        <v>112</v>
      </c>
      <c r="B23" s="95"/>
      <c r="C23" s="95"/>
      <c r="D23" s="95"/>
      <c r="E23" s="32">
        <v>0.326</v>
      </c>
      <c r="F23" s="29" t="s">
        <v>17</v>
      </c>
      <c r="H23" s="39" t="s">
        <v>164</v>
      </c>
      <c r="I23" s="40">
        <v>20</v>
      </c>
      <c r="J23" s="41" t="s">
        <v>2</v>
      </c>
    </row>
    <row r="24" spans="1:10" ht="17.25">
      <c r="A24" s="95" t="s">
        <v>113</v>
      </c>
      <c r="B24" s="95"/>
      <c r="C24" s="95"/>
      <c r="D24" s="95"/>
      <c r="E24" s="32">
        <v>0.281</v>
      </c>
      <c r="F24" s="29" t="s">
        <v>17</v>
      </c>
      <c r="H24" s="70">
        <v>24</v>
      </c>
      <c r="I24" s="42"/>
      <c r="J24" s="41" t="s">
        <v>2</v>
      </c>
    </row>
    <row r="25" spans="1:10" ht="17.25">
      <c r="A25" s="95" t="s">
        <v>114</v>
      </c>
      <c r="B25" s="95"/>
      <c r="C25" s="95"/>
      <c r="D25" s="95"/>
      <c r="E25" s="32">
        <v>0.247</v>
      </c>
      <c r="F25" s="29" t="s">
        <v>17</v>
      </c>
      <c r="H25" s="70">
        <v>25</v>
      </c>
      <c r="I25" s="42"/>
      <c r="J25" s="41" t="s">
        <v>2</v>
      </c>
    </row>
    <row r="26" spans="1:10" ht="17.25">
      <c r="A26" s="95" t="s">
        <v>115</v>
      </c>
      <c r="B26" s="95"/>
      <c r="C26" s="95"/>
      <c r="D26" s="95"/>
      <c r="E26" s="32">
        <v>0.22</v>
      </c>
      <c r="F26" s="29" t="s">
        <v>17</v>
      </c>
      <c r="H26" s="70">
        <v>26</v>
      </c>
      <c r="I26" s="42"/>
      <c r="J26" s="41" t="s">
        <v>2</v>
      </c>
    </row>
    <row r="27" spans="1:10" ht="17.25">
      <c r="A27" s="95" t="s">
        <v>21</v>
      </c>
      <c r="B27" s="95"/>
      <c r="C27" s="95"/>
      <c r="D27" s="95"/>
      <c r="E27" s="32">
        <v>0.199</v>
      </c>
      <c r="F27" s="29" t="s">
        <v>17</v>
      </c>
      <c r="H27" s="70">
        <v>27</v>
      </c>
      <c r="I27" s="42"/>
      <c r="J27" s="41" t="s">
        <v>2</v>
      </c>
    </row>
    <row r="28" spans="1:10" ht="17.25">
      <c r="A28" s="95" t="s">
        <v>116</v>
      </c>
      <c r="B28" s="95"/>
      <c r="C28" s="95"/>
      <c r="D28" s="95"/>
      <c r="E28" s="28">
        <v>0.1</v>
      </c>
      <c r="F28" s="29" t="s">
        <v>17</v>
      </c>
      <c r="H28" s="36"/>
      <c r="I28" s="36"/>
      <c r="J28" s="36"/>
    </row>
    <row r="29" spans="1:10" ht="17.25">
      <c r="A29" s="93">
        <v>27</v>
      </c>
      <c r="B29" s="93"/>
      <c r="C29" s="93"/>
      <c r="D29" s="93"/>
      <c r="E29" s="43"/>
      <c r="F29" s="29" t="s">
        <v>17</v>
      </c>
      <c r="H29" s="94" t="s">
        <v>117</v>
      </c>
      <c r="I29" s="94"/>
      <c r="J29" s="36"/>
    </row>
    <row r="30" spans="1:10" ht="17.25">
      <c r="A30" s="93">
        <v>28</v>
      </c>
      <c r="B30" s="93"/>
      <c r="C30" s="93"/>
      <c r="D30" s="93"/>
      <c r="E30" s="43"/>
      <c r="F30" s="29" t="s">
        <v>17</v>
      </c>
      <c r="H30" s="44" t="s">
        <v>118</v>
      </c>
      <c r="I30" s="44">
        <v>1.2</v>
      </c>
      <c r="J30" s="36"/>
    </row>
    <row r="31" spans="1:10" ht="17.25">
      <c r="A31" s="93">
        <v>29</v>
      </c>
      <c r="B31" s="93"/>
      <c r="C31" s="93"/>
      <c r="D31" s="93"/>
      <c r="E31" s="43"/>
      <c r="F31" s="29" t="s">
        <v>17</v>
      </c>
      <c r="H31" s="44" t="s">
        <v>119</v>
      </c>
      <c r="I31" s="44">
        <v>1.15</v>
      </c>
      <c r="J31" s="36"/>
    </row>
    <row r="32" spans="1:12" ht="17.25">
      <c r="A32" s="36"/>
      <c r="B32" s="36"/>
      <c r="C32" s="36"/>
      <c r="D32" s="36"/>
      <c r="E32" s="36"/>
      <c r="F32" s="36"/>
      <c r="H32" s="44" t="s">
        <v>120</v>
      </c>
      <c r="I32" s="44">
        <v>1.1</v>
      </c>
      <c r="J32" s="36"/>
      <c r="L32" s="36"/>
    </row>
    <row r="33" spans="1:10" ht="17.25">
      <c r="A33" s="91" t="s">
        <v>121</v>
      </c>
      <c r="B33" s="91"/>
      <c r="C33" s="91"/>
      <c r="D33" s="91"/>
      <c r="E33" s="91"/>
      <c r="F33" s="91"/>
      <c r="H33" s="44" t="s">
        <v>122</v>
      </c>
      <c r="I33" s="44">
        <v>1</v>
      </c>
      <c r="J33" s="36"/>
    </row>
    <row r="34" spans="1:10" ht="19.5">
      <c r="A34" s="92" t="s">
        <v>83</v>
      </c>
      <c r="B34" s="92"/>
      <c r="C34" s="92"/>
      <c r="D34" s="92"/>
      <c r="E34" s="45" t="s">
        <v>123</v>
      </c>
      <c r="F34" s="46"/>
      <c r="H34" s="36"/>
      <c r="I34" s="36"/>
      <c r="J34" s="36"/>
    </row>
    <row r="35" spans="1:10" ht="17.25">
      <c r="A35" s="90" t="s">
        <v>124</v>
      </c>
      <c r="B35" s="90"/>
      <c r="C35" s="90"/>
      <c r="D35" s="90"/>
      <c r="E35" s="45">
        <v>5</v>
      </c>
      <c r="F35" s="46" t="s">
        <v>17</v>
      </c>
      <c r="H35" s="36"/>
      <c r="I35" s="36"/>
      <c r="J35" s="36"/>
    </row>
    <row r="36" spans="1:6" ht="17.25">
      <c r="A36" s="90" t="s">
        <v>125</v>
      </c>
      <c r="B36" s="90"/>
      <c r="C36" s="90"/>
      <c r="D36" s="90"/>
      <c r="E36" s="45">
        <v>2.5</v>
      </c>
      <c r="F36" s="46" t="s">
        <v>17</v>
      </c>
    </row>
    <row r="37" spans="1:9" ht="17.25">
      <c r="A37" s="90" t="s">
        <v>126</v>
      </c>
      <c r="B37" s="90"/>
      <c r="C37" s="90"/>
      <c r="D37" s="90"/>
      <c r="E37" s="45">
        <v>1.8</v>
      </c>
      <c r="F37" s="46" t="s">
        <v>17</v>
      </c>
      <c r="H37" s="36"/>
      <c r="I37" s="36"/>
    </row>
    <row r="38" spans="1:9" ht="17.25">
      <c r="A38" s="90" t="s">
        <v>24</v>
      </c>
      <c r="B38" s="90"/>
      <c r="C38" s="90"/>
      <c r="D38" s="90"/>
      <c r="E38" s="45">
        <v>1.4</v>
      </c>
      <c r="F38" s="46" t="s">
        <v>17</v>
      </c>
      <c r="H38" s="36"/>
      <c r="I38" s="36"/>
    </row>
    <row r="39" spans="1:9" ht="17.25">
      <c r="A39" s="87" t="s">
        <v>165</v>
      </c>
      <c r="B39" s="87"/>
      <c r="C39" s="87"/>
      <c r="D39" s="87"/>
      <c r="E39" s="47"/>
      <c r="F39" s="46" t="s">
        <v>17</v>
      </c>
      <c r="H39" s="36"/>
      <c r="I39" s="36"/>
    </row>
    <row r="40" spans="1:9" ht="17.25">
      <c r="A40" s="87" t="s">
        <v>166</v>
      </c>
      <c r="B40" s="87"/>
      <c r="C40" s="87"/>
      <c r="D40" s="87"/>
      <c r="E40" s="47"/>
      <c r="F40" s="46" t="s">
        <v>17</v>
      </c>
      <c r="H40" s="36"/>
      <c r="I40" s="36"/>
    </row>
    <row r="41" spans="1:9" ht="18" customHeight="1">
      <c r="A41" s="87" t="s">
        <v>167</v>
      </c>
      <c r="B41" s="87"/>
      <c r="C41" s="87"/>
      <c r="D41" s="87"/>
      <c r="E41" s="47"/>
      <c r="F41" s="46" t="s">
        <v>17</v>
      </c>
      <c r="H41" s="36"/>
      <c r="I41" s="36"/>
    </row>
    <row r="42" spans="1:10" ht="17.25">
      <c r="A42" s="87" t="s">
        <v>168</v>
      </c>
      <c r="B42" s="87"/>
      <c r="C42" s="87"/>
      <c r="D42" s="87"/>
      <c r="E42" s="47"/>
      <c r="F42" s="46" t="s">
        <v>17</v>
      </c>
      <c r="H42" s="36"/>
      <c r="I42" s="36"/>
      <c r="J42" s="36"/>
    </row>
    <row r="43" spans="1:10" ht="17.25">
      <c r="A43" s="36"/>
      <c r="B43" s="36"/>
      <c r="C43" s="36"/>
      <c r="D43" s="36"/>
      <c r="E43" s="36"/>
      <c r="F43" s="36"/>
      <c r="H43" s="36"/>
      <c r="I43" s="36"/>
      <c r="J43" s="36"/>
    </row>
    <row r="44" spans="1:10" ht="17.25">
      <c r="A44" s="88" t="s">
        <v>127</v>
      </c>
      <c r="B44" s="88"/>
      <c r="C44" s="88"/>
      <c r="D44" s="88"/>
      <c r="E44" s="88"/>
      <c r="F44" s="88"/>
      <c r="H44" s="36"/>
      <c r="I44" s="36"/>
      <c r="J44" s="36"/>
    </row>
    <row r="45" spans="1:10" ht="17.25">
      <c r="A45" s="89" t="s">
        <v>83</v>
      </c>
      <c r="B45" s="89"/>
      <c r="C45" s="89"/>
      <c r="D45" s="89"/>
      <c r="E45" s="48" t="s">
        <v>14</v>
      </c>
      <c r="F45" s="49"/>
      <c r="H45" s="36"/>
      <c r="I45" s="36"/>
      <c r="J45" s="36"/>
    </row>
    <row r="46" spans="1:10" ht="17.25">
      <c r="A46" s="86" t="s">
        <v>128</v>
      </c>
      <c r="B46" s="86"/>
      <c r="C46" s="86"/>
      <c r="D46" s="86"/>
      <c r="E46" s="48">
        <v>5</v>
      </c>
      <c r="F46" s="49" t="s">
        <v>17</v>
      </c>
      <c r="H46" s="36"/>
      <c r="I46" s="36"/>
      <c r="J46" s="36"/>
    </row>
    <row r="47" spans="1:10" ht="17.25">
      <c r="A47" s="86" t="s">
        <v>129</v>
      </c>
      <c r="B47" s="86"/>
      <c r="C47" s="86"/>
      <c r="D47" s="86"/>
      <c r="E47" s="48">
        <v>2.5</v>
      </c>
      <c r="F47" s="49" t="s">
        <v>17</v>
      </c>
      <c r="H47" s="36"/>
      <c r="I47" s="36"/>
      <c r="J47" s="36"/>
    </row>
    <row r="48" spans="1:10" ht="17.25">
      <c r="A48" s="86" t="s">
        <v>130</v>
      </c>
      <c r="B48" s="86"/>
      <c r="C48" s="86"/>
      <c r="D48" s="86"/>
      <c r="E48" s="48">
        <v>0.8</v>
      </c>
      <c r="F48" s="49" t="s">
        <v>17</v>
      </c>
      <c r="H48" s="36"/>
      <c r="I48" s="36"/>
      <c r="J48" s="36"/>
    </row>
    <row r="49" spans="1:6" ht="17.25">
      <c r="A49" s="86" t="s">
        <v>131</v>
      </c>
      <c r="B49" s="86"/>
      <c r="C49" s="86"/>
      <c r="D49" s="86"/>
      <c r="E49" s="48">
        <v>0.5</v>
      </c>
      <c r="F49" s="49" t="s">
        <v>17</v>
      </c>
    </row>
    <row r="50" spans="1:6" ht="17.25">
      <c r="A50" s="85" t="s">
        <v>132</v>
      </c>
      <c r="B50" s="85"/>
      <c r="C50" s="85"/>
      <c r="D50" s="85"/>
      <c r="E50" s="50">
        <v>0.38</v>
      </c>
      <c r="F50" s="49" t="s">
        <v>17</v>
      </c>
    </row>
    <row r="51" spans="1:6" ht="17.25">
      <c r="A51" s="85" t="s">
        <v>16</v>
      </c>
      <c r="B51" s="85"/>
      <c r="C51" s="85"/>
      <c r="D51" s="85"/>
      <c r="E51" s="50">
        <v>0.256</v>
      </c>
      <c r="F51" s="49" t="s">
        <v>17</v>
      </c>
    </row>
    <row r="52" spans="1:6" ht="17.25">
      <c r="A52" s="82" t="s">
        <v>167</v>
      </c>
      <c r="B52" s="82"/>
      <c r="C52" s="82"/>
      <c r="D52" s="82"/>
      <c r="E52" s="50"/>
      <c r="F52" s="49" t="s">
        <v>17</v>
      </c>
    </row>
    <row r="53" spans="1:6" ht="17.25">
      <c r="A53" s="82" t="s">
        <v>168</v>
      </c>
      <c r="B53" s="82"/>
      <c r="C53" s="82"/>
      <c r="D53" s="82"/>
      <c r="E53" s="50"/>
      <c r="F53" s="49" t="s">
        <v>17</v>
      </c>
    </row>
    <row r="54" spans="1:6" ht="17.25">
      <c r="A54" s="82" t="s">
        <v>153</v>
      </c>
      <c r="B54" s="82"/>
      <c r="C54" s="82"/>
      <c r="D54" s="82"/>
      <c r="E54" s="50"/>
      <c r="F54" s="49" t="s">
        <v>17</v>
      </c>
    </row>
    <row r="56" spans="1:6" ht="17.25">
      <c r="A56" s="83" t="s">
        <v>133</v>
      </c>
      <c r="B56" s="83"/>
      <c r="C56" s="83"/>
      <c r="D56" s="83"/>
      <c r="E56" s="83"/>
      <c r="F56" s="83"/>
    </row>
    <row r="57" spans="1:6" ht="17.25">
      <c r="A57" s="84" t="s">
        <v>83</v>
      </c>
      <c r="B57" s="84"/>
      <c r="C57" s="84"/>
      <c r="D57" s="84"/>
      <c r="E57" s="51" t="s">
        <v>14</v>
      </c>
      <c r="F57" s="52"/>
    </row>
    <row r="58" spans="1:6" ht="17.25">
      <c r="A58" s="79" t="s">
        <v>134</v>
      </c>
      <c r="B58" s="79"/>
      <c r="C58" s="79"/>
      <c r="D58" s="79"/>
      <c r="E58" s="51">
        <v>8</v>
      </c>
      <c r="F58" s="52" t="s">
        <v>17</v>
      </c>
    </row>
    <row r="59" spans="1:6" ht="17.25">
      <c r="A59" s="79" t="s">
        <v>135</v>
      </c>
      <c r="B59" s="79"/>
      <c r="C59" s="79"/>
      <c r="D59" s="79"/>
      <c r="E59" s="51">
        <v>2.5</v>
      </c>
      <c r="F59" s="52" t="s">
        <v>17</v>
      </c>
    </row>
    <row r="60" spans="1:6" ht="17.25">
      <c r="A60" s="79" t="s">
        <v>136</v>
      </c>
      <c r="B60" s="79"/>
      <c r="C60" s="79"/>
      <c r="D60" s="79"/>
      <c r="E60" s="51">
        <v>0.8</v>
      </c>
      <c r="F60" s="52" t="s">
        <v>17</v>
      </c>
    </row>
    <row r="61" spans="1:6" ht="17.25">
      <c r="A61" s="79" t="s">
        <v>137</v>
      </c>
      <c r="B61" s="79"/>
      <c r="C61" s="79"/>
      <c r="D61" s="79"/>
      <c r="E61" s="51">
        <v>0.5</v>
      </c>
      <c r="F61" s="52" t="s">
        <v>17</v>
      </c>
    </row>
    <row r="62" spans="1:6" ht="17.25">
      <c r="A62" s="79" t="s">
        <v>138</v>
      </c>
      <c r="B62" s="79"/>
      <c r="C62" s="79"/>
      <c r="D62" s="79"/>
      <c r="E62" s="51">
        <v>0.3</v>
      </c>
      <c r="F62" s="52" t="s">
        <v>17</v>
      </c>
    </row>
    <row r="63" spans="1:6" ht="17.25">
      <c r="A63" s="79" t="s">
        <v>139</v>
      </c>
      <c r="B63" s="79"/>
      <c r="C63" s="79"/>
      <c r="D63" s="79"/>
      <c r="E63" s="51">
        <v>0.2</v>
      </c>
      <c r="F63" s="52" t="s">
        <v>17</v>
      </c>
    </row>
    <row r="64" spans="1:6" ht="17.25">
      <c r="A64" s="80" t="s">
        <v>19</v>
      </c>
      <c r="B64" s="80"/>
      <c r="C64" s="80"/>
      <c r="D64" s="80"/>
      <c r="E64" s="53">
        <v>0.375</v>
      </c>
      <c r="F64" s="52" t="s">
        <v>17</v>
      </c>
    </row>
    <row r="65" spans="1:6" ht="17.25">
      <c r="A65" s="81" t="s">
        <v>153</v>
      </c>
      <c r="B65" s="81"/>
      <c r="C65" s="81"/>
      <c r="D65" s="81"/>
      <c r="E65" s="53"/>
      <c r="F65" s="52" t="s">
        <v>17</v>
      </c>
    </row>
    <row r="66" spans="1:6" ht="17.25">
      <c r="A66" s="81" t="s">
        <v>154</v>
      </c>
      <c r="B66" s="81"/>
      <c r="C66" s="81"/>
      <c r="D66" s="81"/>
      <c r="E66" s="53"/>
      <c r="F66" s="52" t="s">
        <v>17</v>
      </c>
    </row>
  </sheetData>
  <sheetProtection sheet="1" objects="1" scenarios="1"/>
  <mergeCells count="64">
    <mergeCell ref="A5:D5"/>
    <mergeCell ref="A6:D6"/>
    <mergeCell ref="A7:D7"/>
    <mergeCell ref="A8:D8"/>
    <mergeCell ref="A1:F1"/>
    <mergeCell ref="A2:D2"/>
    <mergeCell ref="A3:D3"/>
    <mergeCell ref="A4:D4"/>
    <mergeCell ref="A13:D13"/>
    <mergeCell ref="A14:D14"/>
    <mergeCell ref="A15:D15"/>
    <mergeCell ref="A16:D16"/>
    <mergeCell ref="A9:D9"/>
    <mergeCell ref="A10:D10"/>
    <mergeCell ref="A11:D11"/>
    <mergeCell ref="A12:D12"/>
    <mergeCell ref="A21:D21"/>
    <mergeCell ref="A22:D22"/>
    <mergeCell ref="A23:D23"/>
    <mergeCell ref="A24:D24"/>
    <mergeCell ref="A17:D17"/>
    <mergeCell ref="A18:D18"/>
    <mergeCell ref="A19:D19"/>
    <mergeCell ref="A20:D20"/>
    <mergeCell ref="A29:D29"/>
    <mergeCell ref="H29:I29"/>
    <mergeCell ref="A30:D30"/>
    <mergeCell ref="A31:D31"/>
    <mergeCell ref="A25:D25"/>
    <mergeCell ref="A26:D26"/>
    <mergeCell ref="A27:D27"/>
    <mergeCell ref="A28:D28"/>
    <mergeCell ref="A37:D37"/>
    <mergeCell ref="A38:D38"/>
    <mergeCell ref="A39:D39"/>
    <mergeCell ref="A40:D40"/>
    <mergeCell ref="A33:F33"/>
    <mergeCell ref="A34:D34"/>
    <mergeCell ref="A35:D35"/>
    <mergeCell ref="A36:D36"/>
    <mergeCell ref="A46:D46"/>
    <mergeCell ref="A47:D47"/>
    <mergeCell ref="A48:D48"/>
    <mergeCell ref="A49:D49"/>
    <mergeCell ref="A41:D41"/>
    <mergeCell ref="A42:D42"/>
    <mergeCell ref="A44:F44"/>
    <mergeCell ref="A45:D45"/>
    <mergeCell ref="A54:D54"/>
    <mergeCell ref="A56:F56"/>
    <mergeCell ref="A57:D57"/>
    <mergeCell ref="A58:D58"/>
    <mergeCell ref="A50:D50"/>
    <mergeCell ref="A51:D51"/>
    <mergeCell ref="A52:D52"/>
    <mergeCell ref="A53:D53"/>
    <mergeCell ref="A63:D63"/>
    <mergeCell ref="A64:D64"/>
    <mergeCell ref="A65:D65"/>
    <mergeCell ref="A66:D66"/>
    <mergeCell ref="A59:D59"/>
    <mergeCell ref="A60:D60"/>
    <mergeCell ref="A61:D61"/>
    <mergeCell ref="A62:D62"/>
  </mergeCells>
  <printOptions/>
  <pageMargins left="0.31527777777777777" right="0.31527777777777777" top="0.19652777777777777" bottom="0.4340277777777778" header="0.5118055555555555" footer="0.19652777777777777"/>
  <pageSetup horizontalDpi="300" verticalDpi="300" orientation="portrait" paperSize="9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3.8515625" style="0" customWidth="1"/>
    <col min="2" max="4" width="16.57421875" style="0" customWidth="1"/>
  </cols>
  <sheetData>
    <row r="1" spans="1:4" ht="30" customHeight="1">
      <c r="A1" s="100" t="s">
        <v>147</v>
      </c>
      <c r="B1" s="100"/>
      <c r="C1" s="100"/>
      <c r="D1" s="100"/>
    </row>
    <row r="2" spans="1:4" ht="12.75" customHeight="1">
      <c r="A2" s="61" t="s">
        <v>140</v>
      </c>
      <c r="B2" s="101" t="s">
        <v>141</v>
      </c>
      <c r="C2" s="101"/>
      <c r="D2" s="101"/>
    </row>
    <row r="3" spans="1:4" ht="12.75">
      <c r="A3" s="61"/>
      <c r="B3" s="62" t="s">
        <v>145</v>
      </c>
      <c r="C3" s="62" t="s">
        <v>145</v>
      </c>
      <c r="D3" s="62" t="s">
        <v>145</v>
      </c>
    </row>
    <row r="4" spans="1:4" ht="12.75">
      <c r="A4" s="61"/>
      <c r="B4" s="63" t="s">
        <v>146</v>
      </c>
      <c r="C4" s="63" t="s">
        <v>146</v>
      </c>
      <c r="D4" s="63" t="s">
        <v>146</v>
      </c>
    </row>
    <row r="5" spans="1:4" ht="12.75">
      <c r="A5" s="61"/>
      <c r="B5" s="101" t="s">
        <v>148</v>
      </c>
      <c r="C5" s="101"/>
      <c r="D5" s="101"/>
    </row>
    <row r="6" spans="1:4" ht="12.75">
      <c r="A6" s="61"/>
      <c r="B6" s="63" t="s">
        <v>142</v>
      </c>
      <c r="C6" s="63" t="s">
        <v>143</v>
      </c>
      <c r="D6" s="63" t="s">
        <v>144</v>
      </c>
    </row>
    <row r="7" spans="1:4" ht="12.75">
      <c r="A7" s="63">
        <v>1</v>
      </c>
      <c r="B7" s="63">
        <v>11</v>
      </c>
      <c r="C7" s="63">
        <v>22</v>
      </c>
      <c r="D7" s="63">
        <v>45</v>
      </c>
    </row>
    <row r="8" spans="1:4" ht="12.75">
      <c r="A8" s="63">
        <v>2</v>
      </c>
      <c r="B8" s="63">
        <v>6</v>
      </c>
      <c r="C8" s="63">
        <v>11</v>
      </c>
      <c r="D8" s="63">
        <v>22</v>
      </c>
    </row>
    <row r="9" spans="1:4" ht="12.75">
      <c r="A9" s="63">
        <v>3</v>
      </c>
      <c r="B9" s="63">
        <v>4</v>
      </c>
      <c r="C9" s="63">
        <v>9</v>
      </c>
      <c r="D9" s="63">
        <v>16</v>
      </c>
    </row>
    <row r="10" spans="1:4" ht="12.75">
      <c r="A10" s="63">
        <v>4</v>
      </c>
      <c r="B10" s="63">
        <v>2</v>
      </c>
      <c r="C10" s="63">
        <v>7</v>
      </c>
      <c r="D10" s="63">
        <v>13</v>
      </c>
    </row>
    <row r="11" spans="1:4" ht="54.75" customHeight="1">
      <c r="A11" s="99" t="s">
        <v>149</v>
      </c>
      <c r="B11" s="99"/>
      <c r="C11" s="99"/>
      <c r="D11" s="99"/>
    </row>
    <row r="14" spans="2:4" ht="12.75">
      <c r="B14" s="64"/>
      <c r="C14" s="64" t="s">
        <v>150</v>
      </c>
      <c r="D14" s="65">
        <v>2</v>
      </c>
    </row>
    <row r="15" spans="3:5" ht="12.75">
      <c r="C15" s="64" t="s">
        <v>151</v>
      </c>
      <c r="D15" s="65" t="s">
        <v>143</v>
      </c>
      <c r="E15" s="66">
        <f>IF(D15=B6,1,IF(D15=C6,2,3))</f>
        <v>2</v>
      </c>
    </row>
    <row r="16" ht="13.5" thickBot="1"/>
    <row r="17" spans="3:4" ht="13.5" thickBot="1">
      <c r="C17" s="64" t="s">
        <v>152</v>
      </c>
      <c r="D17" s="67">
        <f>VLOOKUP(D14,A6:D10,E15+1)</f>
        <v>11</v>
      </c>
    </row>
  </sheetData>
  <sheetProtection sheet="1" objects="1" scenarios="1"/>
  <mergeCells count="4">
    <mergeCell ref="A11:D11"/>
    <mergeCell ref="A1:D1"/>
    <mergeCell ref="B5:D5"/>
    <mergeCell ref="B2:D2"/>
  </mergeCells>
  <dataValidations count="2">
    <dataValidation type="list" allowBlank="1" showInputMessage="1" showErrorMessage="1" sqref="D14">
      <formula1>$A$7:$A$10</formula1>
    </dataValidation>
    <dataValidation type="list" allowBlank="1" showInputMessage="1" showErrorMessage="1" sqref="D15">
      <formula1>$B$6:$D$6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bani</dc:creator>
  <cp:keywords/>
  <dc:description/>
  <cp:lastModifiedBy>sandro bani</cp:lastModifiedBy>
  <dcterms:created xsi:type="dcterms:W3CDTF">2022-09-29T12:45:34Z</dcterms:created>
  <dcterms:modified xsi:type="dcterms:W3CDTF">2022-09-29T12:45:35Z</dcterms:modified>
  <cp:category/>
  <cp:version/>
  <cp:contentType/>
  <cp:contentStatus/>
</cp:coreProperties>
</file>